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Z:\03_研究事業課\01_研究事業課共通\04_外部資金管理係\99_その他\11_人件費・消費税ツールについて\2025\人件費ツール\05_HP掲載\"/>
    </mc:Choice>
  </mc:AlternateContent>
  <xr:revisionPtr revIDLastSave="0" documentId="13_ncr:1_{EDE87BC4-61B9-4594-8A89-CAB261DF852F}" xr6:coauthVersionLast="47" xr6:coauthVersionMax="47" xr10:uidLastSave="{00000000-0000-0000-0000-000000000000}"/>
  <bookViews>
    <workbookView xWindow="-120" yWindow="-120" windowWidth="29040" windowHeight="15720" tabRatio="892" xr2:uid="{00000000-000D-0000-FFFF-FFFF00000000}"/>
  </bookViews>
  <sheets>
    <sheet name="1_はじめに" sheetId="30" r:id="rId1"/>
    <sheet name="1-1年度別整理" sheetId="32" r:id="rId2"/>
    <sheet name="2-1試算シート_年俸制" sheetId="10" r:id="rId3"/>
    <sheet name="資料_年俸額" sheetId="24" r:id="rId4"/>
    <sheet name="2-2試算シート_時給" sheetId="27" r:id="rId5"/>
    <sheet name="資料_時給単価表" sheetId="29" r:id="rId6"/>
    <sheet name="（済）メンテナンス用_保険料額表（協会けんぽ・愛知県）" sheetId="31" state="hidden" r:id="rId7"/>
    <sheet name="（3月済）メンテナンス用_保険料率" sheetId="26" state="hidden" r:id="rId8"/>
    <sheet name="（済）メンテナンス用_勤務日数" sheetId="12" state="hidden" r:id="rId9"/>
    <sheet name="メンテナンス用_（未着手）ドロップダウンリスト" sheetId="28" state="hidden" r:id="rId10"/>
  </sheets>
  <definedNames>
    <definedName name="_xlnm._FilterDatabase" localSheetId="6" hidden="1">'（済）メンテナンス用_保険料額表（協会けんぽ・愛知県）'!$P$16:$R$66</definedName>
    <definedName name="_xlnm.Print_Area" localSheetId="8">'（済）メンテナンス用_勤務日数'!$A$1:$P$54</definedName>
    <definedName name="_xlnm.Print_Area" localSheetId="0">'1_はじめに'!$B$1:$O$67</definedName>
    <definedName name="_xlnm.Print_Area" localSheetId="2">'2-1試算シート_年俸制'!$B$1:$R$91</definedName>
    <definedName name="_xlnm.Print_Area" localSheetId="4">'2-2試算シート_時給'!$B$1:$R$96</definedName>
    <definedName name="_xlnm.Print_Area" localSheetId="3">資料_年俸額!$A$1:$C$286</definedName>
    <definedName name="任期付年俸">資料_年俸額!$D$116:$D$286</definedName>
    <definedName name="非常勤年俸" localSheetId="2">資料_年俸額!$D$4:$D$112</definedName>
    <definedName name="非常勤年俸">資料_年俸額!$D$3:$D$15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 i="24" l="1"/>
  <c r="N52" i="31"/>
  <c r="M52" i="31"/>
  <c r="N17" i="31"/>
  <c r="M17" i="31"/>
  <c r="D286" i="24"/>
  <c r="D285" i="24"/>
  <c r="D284" i="24"/>
  <c r="D283" i="24"/>
  <c r="D282" i="24"/>
  <c r="D281" i="24"/>
  <c r="D280" i="24"/>
  <c r="D279" i="24"/>
  <c r="D278" i="24"/>
  <c r="D277" i="24"/>
  <c r="D276" i="24"/>
  <c r="D275" i="24"/>
  <c r="D274" i="24"/>
  <c r="D273" i="24"/>
  <c r="D272" i="24"/>
  <c r="D271" i="24"/>
  <c r="D270" i="24"/>
  <c r="D269" i="24"/>
  <c r="D268" i="24"/>
  <c r="D267" i="24"/>
  <c r="D266" i="24"/>
  <c r="D265" i="24"/>
  <c r="D264" i="24"/>
  <c r="D263" i="24"/>
  <c r="D262" i="24"/>
  <c r="D261" i="24"/>
  <c r="D260" i="24"/>
  <c r="D259" i="24"/>
  <c r="D258" i="24"/>
  <c r="D257" i="24"/>
  <c r="D256" i="24"/>
  <c r="D255" i="24"/>
  <c r="D254" i="24"/>
  <c r="D253" i="24"/>
  <c r="D252" i="24"/>
  <c r="D251" i="24"/>
  <c r="D250" i="24"/>
  <c r="D249" i="24"/>
  <c r="D248" i="24"/>
  <c r="D247" i="24"/>
  <c r="D246" i="24"/>
  <c r="D245" i="24"/>
  <c r="D244" i="24"/>
  <c r="D243" i="24"/>
  <c r="D242" i="24"/>
  <c r="D241" i="24"/>
  <c r="D240" i="24"/>
  <c r="D239" i="24"/>
  <c r="D238" i="24"/>
  <c r="D237" i="24"/>
  <c r="D236" i="24"/>
  <c r="D235" i="24"/>
  <c r="D234" i="24"/>
  <c r="D233" i="24"/>
  <c r="D232" i="24"/>
  <c r="D231" i="24"/>
  <c r="D230" i="24"/>
  <c r="D229" i="24"/>
  <c r="D228" i="24"/>
  <c r="D227" i="24"/>
  <c r="D226" i="24"/>
  <c r="D225" i="24"/>
  <c r="D224" i="24"/>
  <c r="D223" i="24"/>
  <c r="D222" i="24"/>
  <c r="D221" i="24"/>
  <c r="D220" i="24"/>
  <c r="D219" i="24"/>
  <c r="D218" i="24"/>
  <c r="D217" i="24"/>
  <c r="D216" i="24"/>
  <c r="D215" i="24"/>
  <c r="D214" i="24"/>
  <c r="D213" i="24"/>
  <c r="D212" i="24"/>
  <c r="D211" i="24"/>
  <c r="D210" i="24"/>
  <c r="D209" i="24"/>
  <c r="D208" i="24"/>
  <c r="D207" i="24"/>
  <c r="D206" i="24"/>
  <c r="D205" i="24"/>
  <c r="D204" i="24"/>
  <c r="D203" i="24"/>
  <c r="D202" i="24"/>
  <c r="D201" i="24"/>
  <c r="D200" i="24"/>
  <c r="D199" i="24"/>
  <c r="D198" i="24"/>
  <c r="D197" i="24"/>
  <c r="D196" i="24"/>
  <c r="D195" i="24"/>
  <c r="D194" i="24"/>
  <c r="D193" i="24"/>
  <c r="D192" i="24"/>
  <c r="D191" i="24"/>
  <c r="D190" i="24"/>
  <c r="D189" i="24"/>
  <c r="D188" i="24"/>
  <c r="D187" i="24"/>
  <c r="D186" i="24"/>
  <c r="D185" i="24"/>
  <c r="D184" i="24"/>
  <c r="D183" i="24"/>
  <c r="D182" i="24"/>
  <c r="D181" i="24"/>
  <c r="D180" i="24"/>
  <c r="D179" i="24"/>
  <c r="D178" i="24"/>
  <c r="D177" i="24"/>
  <c r="D176" i="24"/>
  <c r="D175" i="24"/>
  <c r="D174" i="24"/>
  <c r="D173" i="24"/>
  <c r="D172" i="24"/>
  <c r="D171" i="24"/>
  <c r="D170" i="24"/>
  <c r="D169" i="24"/>
  <c r="D168" i="24"/>
  <c r="D167" i="24"/>
  <c r="D166" i="24"/>
  <c r="D165" i="24"/>
  <c r="D164" i="24"/>
  <c r="D163" i="24"/>
  <c r="D162" i="24"/>
  <c r="D161" i="24"/>
  <c r="D160" i="24"/>
  <c r="D159" i="24"/>
  <c r="D158" i="24"/>
  <c r="D157" i="24"/>
  <c r="D156" i="24"/>
  <c r="D155" i="24"/>
  <c r="D154" i="24"/>
  <c r="D153" i="24"/>
  <c r="D152" i="24"/>
  <c r="D151" i="24"/>
  <c r="D150" i="24"/>
  <c r="D149" i="24"/>
  <c r="D148" i="24"/>
  <c r="D147" i="24"/>
  <c r="D146" i="24"/>
  <c r="D145" i="24"/>
  <c r="D144" i="24"/>
  <c r="D143" i="24"/>
  <c r="D142" i="24"/>
  <c r="D141" i="24"/>
  <c r="D140" i="24"/>
  <c r="D139" i="24"/>
  <c r="D138" i="24"/>
  <c r="D137" i="24"/>
  <c r="D136" i="24"/>
  <c r="D135" i="24"/>
  <c r="D134" i="24"/>
  <c r="D133" i="24"/>
  <c r="D132" i="24"/>
  <c r="D131" i="24"/>
  <c r="D130" i="24"/>
  <c r="D129" i="24"/>
  <c r="D128" i="24"/>
  <c r="D127" i="24"/>
  <c r="D126" i="24"/>
  <c r="D125" i="24"/>
  <c r="D124" i="24"/>
  <c r="D123" i="24"/>
  <c r="D122" i="24"/>
  <c r="D121" i="24"/>
  <c r="D120" i="24"/>
  <c r="D119" i="24"/>
  <c r="D118" i="24"/>
  <c r="D117" i="24"/>
  <c r="E112" i="24"/>
  <c r="E111" i="24"/>
  <c r="E110" i="24"/>
  <c r="E109" i="24"/>
  <c r="E108" i="24"/>
  <c r="E107" i="24"/>
  <c r="E106" i="24"/>
  <c r="E105" i="24"/>
  <c r="E104" i="24"/>
  <c r="E103" i="24"/>
  <c r="E102" i="24"/>
  <c r="E101" i="24"/>
  <c r="E100" i="24"/>
  <c r="E99" i="24"/>
  <c r="E98" i="24"/>
  <c r="E97" i="24"/>
  <c r="E96" i="24"/>
  <c r="E95" i="24"/>
  <c r="E94" i="24"/>
  <c r="E93" i="24"/>
  <c r="E92" i="24"/>
  <c r="E91" i="24"/>
  <c r="E90" i="24"/>
  <c r="E89" i="24"/>
  <c r="E88" i="24"/>
  <c r="E87" i="24"/>
  <c r="E86" i="24"/>
  <c r="E85" i="24"/>
  <c r="E84" i="24"/>
  <c r="E83" i="24"/>
  <c r="E82" i="24"/>
  <c r="E81" i="24"/>
  <c r="E80" i="24"/>
  <c r="E79" i="24"/>
  <c r="E78" i="24"/>
  <c r="E77" i="24"/>
  <c r="E76" i="24"/>
  <c r="E75" i="24"/>
  <c r="E74" i="24"/>
  <c r="E73" i="24"/>
  <c r="E72" i="24"/>
  <c r="E71" i="24"/>
  <c r="E70" i="24"/>
  <c r="E69" i="24"/>
  <c r="E68" i="24"/>
  <c r="E67" i="24"/>
  <c r="E66" i="24"/>
  <c r="E65" i="24"/>
  <c r="E64" i="24"/>
  <c r="E63" i="24"/>
  <c r="E62" i="24"/>
  <c r="E61" i="24"/>
  <c r="E60" i="24"/>
  <c r="E59" i="24"/>
  <c r="E58" i="24"/>
  <c r="E57" i="24"/>
  <c r="E56" i="24"/>
  <c r="E55" i="24"/>
  <c r="E54" i="24"/>
  <c r="E53" i="24"/>
  <c r="E52" i="24"/>
  <c r="E51" i="24"/>
  <c r="E50" i="24"/>
  <c r="E49" i="24"/>
  <c r="E48" i="24"/>
  <c r="E47" i="24"/>
  <c r="E46" i="24"/>
  <c r="E45" i="24"/>
  <c r="E44" i="24"/>
  <c r="E43" i="24"/>
  <c r="E42" i="24"/>
  <c r="E41" i="24"/>
  <c r="E40" i="24"/>
  <c r="E39" i="24"/>
  <c r="E38" i="24"/>
  <c r="E37" i="24"/>
  <c r="E36" i="24"/>
  <c r="E35" i="24"/>
  <c r="E34" i="24"/>
  <c r="E33" i="24"/>
  <c r="E32" i="24"/>
  <c r="E31" i="24"/>
  <c r="E30" i="24"/>
  <c r="E29" i="24"/>
  <c r="E28" i="24"/>
  <c r="E27" i="24"/>
  <c r="E26" i="24"/>
  <c r="E25" i="24"/>
  <c r="E24" i="24"/>
  <c r="E23" i="24"/>
  <c r="E22" i="24"/>
  <c r="E21" i="24"/>
  <c r="E20" i="24"/>
  <c r="E19" i="24"/>
  <c r="E18" i="24"/>
  <c r="E17" i="24"/>
  <c r="E16" i="24"/>
  <c r="E15" i="24"/>
  <c r="E14" i="24"/>
  <c r="E13" i="24"/>
  <c r="E12" i="24"/>
  <c r="E11" i="24"/>
  <c r="E10" i="24"/>
  <c r="E9" i="24"/>
  <c r="E8" i="24"/>
  <c r="E7" i="24"/>
  <c r="E6" i="24"/>
  <c r="E5" i="24"/>
  <c r="C112" i="24"/>
  <c r="C111" i="24"/>
  <c r="C110" i="24"/>
  <c r="C109" i="24"/>
  <c r="C108" i="24"/>
  <c r="C107" i="24"/>
  <c r="C106" i="24"/>
  <c r="C105" i="24"/>
  <c r="C104" i="24"/>
  <c r="C103" i="24"/>
  <c r="C102" i="24"/>
  <c r="C101" i="24"/>
  <c r="C100" i="24"/>
  <c r="C99" i="24"/>
  <c r="C98" i="24"/>
  <c r="C97" i="24"/>
  <c r="C96" i="24"/>
  <c r="C95" i="24"/>
  <c r="C94" i="24"/>
  <c r="C93" i="24"/>
  <c r="C92" i="24"/>
  <c r="C91" i="24"/>
  <c r="C90" i="24"/>
  <c r="C89" i="24"/>
  <c r="C88" i="24"/>
  <c r="C87" i="24"/>
  <c r="C86" i="24"/>
  <c r="C85" i="24"/>
  <c r="C84" i="24"/>
  <c r="C83" i="24"/>
  <c r="C82" i="24"/>
  <c r="C81" i="24"/>
  <c r="C80" i="24"/>
  <c r="C79" i="24"/>
  <c r="C78" i="24"/>
  <c r="C77" i="24"/>
  <c r="C76" i="24"/>
  <c r="C75" i="24"/>
  <c r="C74" i="24"/>
  <c r="C73" i="24"/>
  <c r="C72" i="24"/>
  <c r="C71" i="24"/>
  <c r="C70" i="24"/>
  <c r="C69" i="24"/>
  <c r="C68" i="24"/>
  <c r="C67" i="24"/>
  <c r="C66" i="24"/>
  <c r="C65" i="24"/>
  <c r="C64" i="24"/>
  <c r="C63" i="24"/>
  <c r="C62" i="24"/>
  <c r="C61" i="24"/>
  <c r="C60" i="24"/>
  <c r="C59" i="24"/>
  <c r="C58" i="24"/>
  <c r="C57" i="24"/>
  <c r="C56" i="24"/>
  <c r="C55" i="24"/>
  <c r="C54" i="24"/>
  <c r="C53" i="24"/>
  <c r="C52" i="24"/>
  <c r="C51" i="24"/>
  <c r="C50" i="24"/>
  <c r="C49" i="24"/>
  <c r="C48" i="24"/>
  <c r="C47" i="24"/>
  <c r="C46" i="24"/>
  <c r="C45" i="24"/>
  <c r="C44" i="24"/>
  <c r="C43" i="24"/>
  <c r="C42" i="24"/>
  <c r="C41" i="24"/>
  <c r="C40" i="24"/>
  <c r="C39" i="24"/>
  <c r="C38" i="24"/>
  <c r="C37" i="24"/>
  <c r="C36" i="24"/>
  <c r="C35" i="24"/>
  <c r="C34" i="24"/>
  <c r="C33" i="24"/>
  <c r="C32" i="24"/>
  <c r="C31" i="24"/>
  <c r="C30" i="24"/>
  <c r="C29" i="24"/>
  <c r="C28" i="24"/>
  <c r="C27" i="24"/>
  <c r="C26" i="24"/>
  <c r="C25" i="24"/>
  <c r="C24" i="24"/>
  <c r="C23" i="24"/>
  <c r="C22" i="24"/>
  <c r="C21" i="24"/>
  <c r="C20" i="24"/>
  <c r="C19" i="24"/>
  <c r="C18" i="24"/>
  <c r="C17" i="24"/>
  <c r="C16" i="24"/>
  <c r="C15" i="24"/>
  <c r="C14" i="24"/>
  <c r="C13" i="24"/>
  <c r="C12" i="24"/>
  <c r="C11" i="24"/>
  <c r="C10" i="24"/>
  <c r="C9" i="24"/>
  <c r="C8" i="24"/>
  <c r="C7" i="24"/>
  <c r="C6" i="24"/>
  <c r="C5" i="24"/>
  <c r="E4" i="24"/>
  <c r="D112" i="24"/>
  <c r="D111" i="24"/>
  <c r="D110" i="24"/>
  <c r="D109" i="24"/>
  <c r="D108" i="24"/>
  <c r="D107" i="24"/>
  <c r="D106" i="24"/>
  <c r="D105" i="24"/>
  <c r="D104" i="24"/>
  <c r="D103" i="24"/>
  <c r="D102" i="24"/>
  <c r="D101" i="24"/>
  <c r="D100" i="24"/>
  <c r="D99" i="24"/>
  <c r="D98" i="24"/>
  <c r="D97" i="24"/>
  <c r="D96" i="24"/>
  <c r="D95" i="24"/>
  <c r="D94" i="24"/>
  <c r="D93" i="24"/>
  <c r="D92" i="24"/>
  <c r="D91" i="24"/>
  <c r="D90" i="24"/>
  <c r="D89" i="24"/>
  <c r="D88" i="24"/>
  <c r="D87" i="24"/>
  <c r="D86" i="24"/>
  <c r="D85" i="24"/>
  <c r="D84" i="24"/>
  <c r="D83" i="24"/>
  <c r="D82" i="24"/>
  <c r="D81" i="24"/>
  <c r="D80" i="24"/>
  <c r="D79" i="24"/>
  <c r="D78" i="24"/>
  <c r="D77" i="24"/>
  <c r="D76" i="24"/>
  <c r="D75" i="24"/>
  <c r="D74" i="24"/>
  <c r="D73" i="24"/>
  <c r="D72" i="24"/>
  <c r="D71" i="24"/>
  <c r="D70" i="24"/>
  <c r="D69" i="24"/>
  <c r="D68" i="24"/>
  <c r="D67" i="24"/>
  <c r="D66" i="24"/>
  <c r="D65" i="24"/>
  <c r="D64" i="24"/>
  <c r="D63" i="24"/>
  <c r="D62" i="24"/>
  <c r="D61" i="24"/>
  <c r="D60" i="24"/>
  <c r="D59" i="24"/>
  <c r="D58" i="24"/>
  <c r="D57" i="24"/>
  <c r="D56" i="24"/>
  <c r="D55" i="24"/>
  <c r="D54" i="24"/>
  <c r="D53" i="24"/>
  <c r="D52" i="24"/>
  <c r="D51" i="24"/>
  <c r="D50" i="24"/>
  <c r="D49" i="24"/>
  <c r="D48" i="24"/>
  <c r="D47" i="24"/>
  <c r="D46" i="24"/>
  <c r="D45" i="24"/>
  <c r="D44" i="24"/>
  <c r="D43" i="24"/>
  <c r="D42" i="24"/>
  <c r="D41" i="24"/>
  <c r="D40" i="24"/>
  <c r="D39" i="24"/>
  <c r="D38" i="24"/>
  <c r="D37" i="24"/>
  <c r="D36" i="24"/>
  <c r="D35" i="24"/>
  <c r="D34" i="24"/>
  <c r="D33" i="24"/>
  <c r="D32" i="24"/>
  <c r="D31" i="24"/>
  <c r="D30" i="24"/>
  <c r="D29" i="24"/>
  <c r="D28" i="24"/>
  <c r="D27" i="24"/>
  <c r="D26" i="24"/>
  <c r="D25" i="24"/>
  <c r="D24" i="24"/>
  <c r="D23" i="24"/>
  <c r="D22" i="24"/>
  <c r="D21" i="24"/>
  <c r="D20" i="24"/>
  <c r="D19" i="24"/>
  <c r="D18" i="24"/>
  <c r="D17" i="24"/>
  <c r="D16" i="24"/>
  <c r="D15" i="24"/>
  <c r="D14" i="24"/>
  <c r="D13" i="24"/>
  <c r="D12" i="24"/>
  <c r="D11" i="24"/>
  <c r="D10" i="24"/>
  <c r="D9" i="24"/>
  <c r="D8" i="24"/>
  <c r="D7" i="24"/>
  <c r="D6" i="24"/>
  <c r="D5" i="24"/>
  <c r="D4" i="24"/>
  <c r="B111" i="24"/>
  <c r="B112"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69" i="24"/>
  <c r="B70" i="24"/>
  <c r="B71" i="24"/>
  <c r="B72" i="24"/>
  <c r="B73" i="24"/>
  <c r="B74" i="24"/>
  <c r="B75" i="24"/>
  <c r="B76" i="24"/>
  <c r="B77" i="24"/>
  <c r="B78" i="24"/>
  <c r="B79" i="24"/>
  <c r="B80" i="24"/>
  <c r="B81" i="24"/>
  <c r="B82" i="24"/>
  <c r="B83" i="24"/>
  <c r="B84" i="24"/>
  <c r="B56" i="24"/>
  <c r="B57" i="24"/>
  <c r="B58" i="24"/>
  <c r="B59" i="24"/>
  <c r="B60" i="24"/>
  <c r="B61" i="24"/>
  <c r="B62" i="24"/>
  <c r="B63" i="24"/>
  <c r="B64" i="24"/>
  <c r="B65" i="24"/>
  <c r="B66" i="24"/>
  <c r="B67" i="24"/>
  <c r="B68" i="24"/>
  <c r="B45" i="24"/>
  <c r="B46" i="24"/>
  <c r="B47" i="24"/>
  <c r="B48" i="24"/>
  <c r="B49" i="24"/>
  <c r="B50" i="24"/>
  <c r="B51" i="24"/>
  <c r="B52" i="24"/>
  <c r="B53" i="24"/>
  <c r="B54" i="24"/>
  <c r="B55" i="24"/>
  <c r="B36" i="24"/>
  <c r="B37" i="24"/>
  <c r="B38" i="24"/>
  <c r="B39" i="24"/>
  <c r="B40" i="24"/>
  <c r="B41" i="24"/>
  <c r="B42" i="24"/>
  <c r="B43" i="24"/>
  <c r="B44" i="24"/>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5" i="24"/>
  <c r="M51" i="31"/>
  <c r="N51" i="31"/>
  <c r="I11" i="12"/>
  <c r="E59" i="10"/>
  <c r="E17" i="10"/>
  <c r="E58" i="10"/>
  <c r="E61" i="10"/>
  <c r="E98" i="10"/>
  <c r="M37" i="31"/>
  <c r="E96" i="10"/>
  <c r="E102" i="10"/>
  <c r="E62" i="10"/>
  <c r="F40" i="12"/>
  <c r="F49" i="12"/>
  <c r="K29" i="12"/>
  <c r="F107" i="10"/>
  <c r="F58" i="10"/>
  <c r="F59" i="10"/>
  <c r="F61" i="10"/>
  <c r="F98" i="10"/>
  <c r="N40" i="31"/>
  <c r="N37" i="31"/>
  <c r="F97" i="10"/>
  <c r="F67" i="10"/>
  <c r="C118" i="24"/>
  <c r="C119" i="24"/>
  <c r="C120" i="24"/>
  <c r="C121" i="24"/>
  <c r="C122" i="24"/>
  <c r="C123" i="24"/>
  <c r="C124" i="24"/>
  <c r="C125" i="24"/>
  <c r="C126" i="24"/>
  <c r="C127" i="24"/>
  <c r="C128" i="24"/>
  <c r="C129" i="24"/>
  <c r="C130" i="24"/>
  <c r="C131" i="24"/>
  <c r="C132" i="24"/>
  <c r="C133" i="24"/>
  <c r="C134" i="24"/>
  <c r="C135" i="24"/>
  <c r="C136" i="24"/>
  <c r="C137" i="24"/>
  <c r="C138" i="24"/>
  <c r="C139" i="24"/>
  <c r="C140" i="24"/>
  <c r="C141" i="24"/>
  <c r="C142" i="24"/>
  <c r="C143" i="24"/>
  <c r="C144" i="24"/>
  <c r="C145" i="24"/>
  <c r="C146" i="24"/>
  <c r="C147" i="24"/>
  <c r="C148" i="24"/>
  <c r="C149" i="24"/>
  <c r="C150" i="24"/>
  <c r="C151" i="24"/>
  <c r="C152" i="24"/>
  <c r="C153" i="24"/>
  <c r="C154" i="24"/>
  <c r="C155" i="24"/>
  <c r="C156" i="24"/>
  <c r="C157" i="24"/>
  <c r="C158" i="24"/>
  <c r="C159" i="24"/>
  <c r="C160" i="24"/>
  <c r="C161" i="24"/>
  <c r="C162" i="24"/>
  <c r="C163" i="24"/>
  <c r="C164" i="24"/>
  <c r="C165" i="24"/>
  <c r="C166" i="24"/>
  <c r="C167" i="24"/>
  <c r="C168" i="24"/>
  <c r="C169" i="24"/>
  <c r="C170" i="24"/>
  <c r="C171" i="24"/>
  <c r="C172" i="24"/>
  <c r="C173" i="24"/>
  <c r="C174" i="24"/>
  <c r="C175" i="24"/>
  <c r="C176" i="24"/>
  <c r="C177" i="24"/>
  <c r="C178" i="24"/>
  <c r="C179" i="24"/>
  <c r="C180" i="24"/>
  <c r="C181" i="24"/>
  <c r="C182" i="24"/>
  <c r="C183" i="24"/>
  <c r="C184" i="24"/>
  <c r="C185" i="24"/>
  <c r="C186" i="24"/>
  <c r="C187" i="24"/>
  <c r="C188" i="24"/>
  <c r="C189" i="24"/>
  <c r="C190" i="24"/>
  <c r="C191" i="24"/>
  <c r="C192" i="24"/>
  <c r="C193" i="24"/>
  <c r="C194" i="24"/>
  <c r="C195" i="24"/>
  <c r="C196" i="24"/>
  <c r="C197" i="24"/>
  <c r="C198" i="24"/>
  <c r="C199" i="24"/>
  <c r="C200" i="24"/>
  <c r="C201" i="24"/>
  <c r="C202" i="24"/>
  <c r="C203" i="24"/>
  <c r="C204" i="24"/>
  <c r="C205" i="24"/>
  <c r="C206" i="24"/>
  <c r="C207" i="24"/>
  <c r="C208" i="24"/>
  <c r="C209" i="24"/>
  <c r="C210" i="24"/>
  <c r="C211" i="24"/>
  <c r="C212" i="24"/>
  <c r="C213" i="24"/>
  <c r="C214" i="24"/>
  <c r="C215" i="24"/>
  <c r="C216" i="24"/>
  <c r="C217" i="24"/>
  <c r="C218" i="24"/>
  <c r="C219" i="24"/>
  <c r="C220" i="24"/>
  <c r="C221" i="24"/>
  <c r="C222" i="24"/>
  <c r="C223" i="24"/>
  <c r="C224" i="24"/>
  <c r="C225" i="24"/>
  <c r="C226" i="24"/>
  <c r="C227" i="24"/>
  <c r="C228" i="24"/>
  <c r="C229" i="24"/>
  <c r="C230" i="24"/>
  <c r="C231" i="24"/>
  <c r="C232" i="24"/>
  <c r="C233" i="24"/>
  <c r="C234" i="24"/>
  <c r="C235" i="24"/>
  <c r="C236" i="24"/>
  <c r="C237" i="24"/>
  <c r="C238" i="24"/>
  <c r="C239" i="24"/>
  <c r="C240" i="24"/>
  <c r="C241" i="24"/>
  <c r="C242" i="24"/>
  <c r="C243" i="24"/>
  <c r="C244" i="24"/>
  <c r="C245" i="24"/>
  <c r="C246" i="24"/>
  <c r="C247" i="24"/>
  <c r="C248" i="24"/>
  <c r="C249" i="24"/>
  <c r="C250" i="24"/>
  <c r="C251" i="24"/>
  <c r="C252" i="24"/>
  <c r="C253" i="24"/>
  <c r="C254" i="24"/>
  <c r="C255" i="24"/>
  <c r="C256" i="24"/>
  <c r="C257" i="24"/>
  <c r="C258" i="24"/>
  <c r="C259" i="24"/>
  <c r="C260" i="24"/>
  <c r="C261" i="24"/>
  <c r="C262" i="24"/>
  <c r="C263" i="24"/>
  <c r="C264" i="24"/>
  <c r="C265" i="24"/>
  <c r="C266" i="24"/>
  <c r="C267" i="24"/>
  <c r="C268" i="24"/>
  <c r="C269" i="24"/>
  <c r="C270" i="24"/>
  <c r="C271" i="24"/>
  <c r="C272" i="24"/>
  <c r="C273" i="24"/>
  <c r="C274" i="24"/>
  <c r="C275" i="24"/>
  <c r="C276" i="24"/>
  <c r="C277" i="24"/>
  <c r="C278" i="24"/>
  <c r="C279" i="24"/>
  <c r="C280" i="24"/>
  <c r="C281" i="24"/>
  <c r="C282" i="24"/>
  <c r="C283" i="24"/>
  <c r="C284" i="24"/>
  <c r="C285" i="24"/>
  <c r="C286" i="24"/>
  <c r="C117" i="24"/>
  <c r="E110" i="10"/>
  <c r="E71" i="10"/>
  <c r="F41" i="12"/>
  <c r="F50" i="12"/>
  <c r="F39" i="12"/>
  <c r="F48" i="12"/>
  <c r="F42" i="12"/>
  <c r="F51" i="12"/>
  <c r="F53" i="12"/>
  <c r="H59" i="27"/>
  <c r="H63" i="27"/>
  <c r="C40" i="12"/>
  <c r="C49" i="12"/>
  <c r="C41" i="12"/>
  <c r="C50" i="12"/>
  <c r="C53" i="12"/>
  <c r="E59" i="27"/>
  <c r="E63" i="27"/>
  <c r="D39" i="12"/>
  <c r="D48" i="12"/>
  <c r="D40" i="12"/>
  <c r="D49" i="12"/>
  <c r="D41" i="12"/>
  <c r="D50" i="12"/>
  <c r="D42" i="12"/>
  <c r="D51" i="12"/>
  <c r="D43" i="12"/>
  <c r="D52" i="12"/>
  <c r="D53" i="12"/>
  <c r="F59" i="27"/>
  <c r="F63" i="27"/>
  <c r="E42" i="12"/>
  <c r="E51" i="12"/>
  <c r="E43" i="12"/>
  <c r="E52" i="12"/>
  <c r="E39" i="12"/>
  <c r="E48" i="12"/>
  <c r="E53" i="12"/>
  <c r="G59" i="27"/>
  <c r="G63" i="27"/>
  <c r="G39" i="12"/>
  <c r="G48" i="12"/>
  <c r="G40" i="12"/>
  <c r="G49" i="12"/>
  <c r="G41" i="12"/>
  <c r="G50" i="12"/>
  <c r="G43" i="12"/>
  <c r="G52" i="12"/>
  <c r="G42" i="12"/>
  <c r="G51" i="12"/>
  <c r="G53" i="12"/>
  <c r="I59" i="27"/>
  <c r="I63" i="27"/>
  <c r="H43" i="12"/>
  <c r="H52" i="12"/>
  <c r="H39" i="12"/>
  <c r="H48" i="12"/>
  <c r="H53" i="12"/>
  <c r="J59" i="27"/>
  <c r="J63" i="27"/>
  <c r="I39" i="12"/>
  <c r="I48" i="12"/>
  <c r="I41" i="12"/>
  <c r="I50" i="12"/>
  <c r="I42" i="12"/>
  <c r="I51" i="12"/>
  <c r="I40" i="12"/>
  <c r="I49" i="12"/>
  <c r="I43" i="12"/>
  <c r="I52" i="12"/>
  <c r="I53" i="12"/>
  <c r="K59" i="27"/>
  <c r="K63" i="27"/>
  <c r="J39" i="12"/>
  <c r="J48" i="12"/>
  <c r="J41" i="12"/>
  <c r="J50" i="12"/>
  <c r="J43" i="12"/>
  <c r="J52" i="12"/>
  <c r="J53" i="12"/>
  <c r="L59" i="27"/>
  <c r="L63" i="27"/>
  <c r="M40" i="12"/>
  <c r="M49" i="12"/>
  <c r="M42" i="12"/>
  <c r="M51" i="12"/>
  <c r="M43" i="12"/>
  <c r="M52" i="12"/>
  <c r="M41" i="12"/>
  <c r="M50" i="12"/>
  <c r="M53" i="12"/>
  <c r="O59" i="27"/>
  <c r="O63" i="27"/>
  <c r="N39" i="12"/>
  <c r="N48" i="12"/>
  <c r="N41" i="12"/>
  <c r="N50" i="12"/>
  <c r="N42" i="12"/>
  <c r="N51" i="12"/>
  <c r="N43" i="12"/>
  <c r="N52" i="12"/>
  <c r="N40" i="12"/>
  <c r="N49" i="12"/>
  <c r="N53" i="12"/>
  <c r="P59" i="27"/>
  <c r="P63" i="27"/>
  <c r="Q63" i="27"/>
  <c r="H13" i="26"/>
  <c r="E111" i="27"/>
  <c r="M29" i="31"/>
  <c r="E101" i="27"/>
  <c r="E107" i="27"/>
  <c r="E67" i="27"/>
  <c r="N29" i="31"/>
  <c r="E102" i="27"/>
  <c r="E108" i="27"/>
  <c r="E68" i="27"/>
  <c r="E71" i="27"/>
  <c r="E112" i="27"/>
  <c r="E72" i="27"/>
  <c r="E113" i="27"/>
  <c r="E73" i="27"/>
  <c r="E74" i="27"/>
  <c r="E66" i="27"/>
  <c r="E114" i="27"/>
  <c r="E75" i="27"/>
  <c r="E115" i="27"/>
  <c r="E76" i="27"/>
  <c r="E77" i="27"/>
  <c r="E78" i="27"/>
  <c r="K103" i="27"/>
  <c r="K101" i="27"/>
  <c r="Z13" i="26"/>
  <c r="K111" i="27"/>
  <c r="K71" i="27"/>
  <c r="E62" i="27"/>
  <c r="E61" i="27"/>
  <c r="P113" i="27"/>
  <c r="P73" i="27"/>
  <c r="F113" i="27"/>
  <c r="F73" i="27"/>
  <c r="G113" i="27"/>
  <c r="G73" i="27"/>
  <c r="H113" i="27"/>
  <c r="H73" i="27"/>
  <c r="I113" i="27"/>
  <c r="I73" i="27"/>
  <c r="J113" i="27"/>
  <c r="J73" i="27"/>
  <c r="K113" i="27"/>
  <c r="K73" i="27"/>
  <c r="L113" i="27"/>
  <c r="L73" i="27"/>
  <c r="M113" i="27"/>
  <c r="M73" i="27"/>
  <c r="N113" i="27"/>
  <c r="N73" i="27"/>
  <c r="O113" i="27"/>
  <c r="O73" i="27"/>
  <c r="E103" i="27"/>
  <c r="J107" i="27"/>
  <c r="I107" i="27"/>
  <c r="H107" i="27"/>
  <c r="G107" i="27"/>
  <c r="F107" i="27"/>
  <c r="K107" i="27"/>
  <c r="K67" i="27"/>
  <c r="W13" i="26"/>
  <c r="J111" i="27"/>
  <c r="T13" i="26"/>
  <c r="I111" i="27"/>
  <c r="Q13" i="26"/>
  <c r="H111" i="27"/>
  <c r="N13" i="26"/>
  <c r="G111" i="27"/>
  <c r="K13" i="26"/>
  <c r="F111" i="27"/>
  <c r="E15" i="10"/>
  <c r="M40" i="31"/>
  <c r="I108" i="10"/>
  <c r="H108" i="10"/>
  <c r="J108" i="10"/>
  <c r="G108" i="10"/>
  <c r="F108" i="10"/>
  <c r="E108" i="10"/>
  <c r="J106" i="10"/>
  <c r="I106" i="10"/>
  <c r="H106" i="10"/>
  <c r="G106" i="10"/>
  <c r="F106" i="10"/>
  <c r="E106" i="10"/>
  <c r="J102" i="10"/>
  <c r="I102" i="10"/>
  <c r="H102" i="10"/>
  <c r="G102" i="10"/>
  <c r="F102" i="10"/>
  <c r="N18" i="31"/>
  <c r="N19" i="31"/>
  <c r="N20" i="31"/>
  <c r="N21" i="31"/>
  <c r="N22" i="31"/>
  <c r="N23" i="31"/>
  <c r="N24" i="31"/>
  <c r="N25" i="31"/>
  <c r="N26" i="31"/>
  <c r="N27" i="31"/>
  <c r="N28" i="31"/>
  <c r="N30" i="31"/>
  <c r="N31" i="31"/>
  <c r="N32" i="31"/>
  <c r="N33" i="31"/>
  <c r="N34" i="31"/>
  <c r="N35" i="31"/>
  <c r="N36" i="31"/>
  <c r="N38" i="31"/>
  <c r="N39" i="31"/>
  <c r="N41" i="31"/>
  <c r="N42" i="31"/>
  <c r="N43" i="31"/>
  <c r="N44" i="31"/>
  <c r="N45" i="31"/>
  <c r="N46" i="31"/>
  <c r="N47" i="31"/>
  <c r="N48" i="31"/>
  <c r="N49" i="31"/>
  <c r="N50" i="31"/>
  <c r="N53" i="31"/>
  <c r="N54" i="31"/>
  <c r="N55" i="31"/>
  <c r="N56" i="31"/>
  <c r="N57" i="31"/>
  <c r="N58" i="31"/>
  <c r="N59" i="31"/>
  <c r="N60" i="31"/>
  <c r="N61" i="31"/>
  <c r="N62" i="31"/>
  <c r="N63" i="31"/>
  <c r="N64" i="31"/>
  <c r="N65" i="31"/>
  <c r="N66" i="31"/>
  <c r="C39" i="12"/>
  <c r="C48" i="12"/>
  <c r="C42" i="12"/>
  <c r="C51" i="12"/>
  <c r="C43" i="12"/>
  <c r="C52" i="12"/>
  <c r="E64" i="27"/>
  <c r="M33" i="31"/>
  <c r="E79" i="27"/>
  <c r="E80" i="27"/>
  <c r="E97" i="10"/>
  <c r="J22" i="27"/>
  <c r="K108" i="10"/>
  <c r="K68" i="10"/>
  <c r="AO13" i="26"/>
  <c r="P111" i="27"/>
  <c r="AL13" i="26"/>
  <c r="O111" i="27"/>
  <c r="AI13" i="26"/>
  <c r="N111" i="27"/>
  <c r="AF13" i="26"/>
  <c r="M111" i="27"/>
  <c r="AC13" i="26"/>
  <c r="L111" i="27"/>
  <c r="P107" i="27"/>
  <c r="O107" i="27"/>
  <c r="N107" i="27"/>
  <c r="M107" i="27"/>
  <c r="L107" i="27"/>
  <c r="M22" i="27"/>
  <c r="P108" i="10"/>
  <c r="O108" i="10"/>
  <c r="N108" i="10"/>
  <c r="M108" i="10"/>
  <c r="L108" i="10"/>
  <c r="P106" i="10"/>
  <c r="O106" i="10"/>
  <c r="N106" i="10"/>
  <c r="M106" i="10"/>
  <c r="L106" i="10"/>
  <c r="K106" i="10"/>
  <c r="E68" i="10"/>
  <c r="P102" i="10"/>
  <c r="O102" i="10"/>
  <c r="N102" i="10"/>
  <c r="M102" i="10"/>
  <c r="L102" i="10"/>
  <c r="N58" i="10"/>
  <c r="N59" i="10"/>
  <c r="N61" i="10"/>
  <c r="N98" i="10"/>
  <c r="M36" i="31"/>
  <c r="N96" i="10"/>
  <c r="N66" i="10"/>
  <c r="K102" i="10"/>
  <c r="L28" i="32"/>
  <c r="L27" i="32"/>
  <c r="L25" i="32"/>
  <c r="L23" i="32"/>
  <c r="L21" i="32"/>
  <c r="L19" i="32"/>
  <c r="L17" i="32"/>
  <c r="L15" i="32"/>
  <c r="L13" i="32"/>
  <c r="L11" i="32"/>
  <c r="L9" i="32"/>
  <c r="L7" i="32"/>
  <c r="L5" i="32"/>
  <c r="L4" i="32"/>
  <c r="P103" i="27"/>
  <c r="P102" i="27"/>
  <c r="P101" i="27"/>
  <c r="E103" i="10"/>
  <c r="E63" i="10"/>
  <c r="E104" i="10"/>
  <c r="E64" i="10"/>
  <c r="E105" i="10"/>
  <c r="E65" i="10"/>
  <c r="E66" i="10"/>
  <c r="E107" i="10"/>
  <c r="E67" i="10"/>
  <c r="E69" i="10"/>
  <c r="E109" i="10"/>
  <c r="E70" i="10"/>
  <c r="E72" i="10"/>
  <c r="E73" i="10"/>
  <c r="E74" i="10"/>
  <c r="E75" i="10"/>
  <c r="F96" i="10"/>
  <c r="F62" i="10"/>
  <c r="F103" i="10"/>
  <c r="F63" i="10"/>
  <c r="F104" i="10"/>
  <c r="F64" i="10"/>
  <c r="F105" i="10"/>
  <c r="F65" i="10"/>
  <c r="F66" i="10"/>
  <c r="F68" i="10"/>
  <c r="F69" i="10"/>
  <c r="F109" i="10"/>
  <c r="F70" i="10"/>
  <c r="F110" i="10"/>
  <c r="F71" i="10"/>
  <c r="F72" i="10"/>
  <c r="F73" i="10"/>
  <c r="F74" i="10"/>
  <c r="F75" i="10"/>
  <c r="G58" i="10"/>
  <c r="G59" i="10"/>
  <c r="G61" i="10"/>
  <c r="G98" i="10"/>
  <c r="G96" i="10"/>
  <c r="G62" i="10"/>
  <c r="G103" i="10"/>
  <c r="G97" i="10"/>
  <c r="G63" i="10"/>
  <c r="G104" i="10"/>
  <c r="G64" i="10"/>
  <c r="G105" i="10"/>
  <c r="G65" i="10"/>
  <c r="G66" i="10"/>
  <c r="G107" i="10"/>
  <c r="G67" i="10"/>
  <c r="G68" i="10"/>
  <c r="G69" i="10"/>
  <c r="G109" i="10"/>
  <c r="G70" i="10"/>
  <c r="G110" i="10"/>
  <c r="G71" i="10"/>
  <c r="G72" i="10"/>
  <c r="G73" i="10"/>
  <c r="G74" i="10"/>
  <c r="G75" i="10"/>
  <c r="H58" i="10"/>
  <c r="H59" i="10"/>
  <c r="H61" i="10"/>
  <c r="H98" i="10"/>
  <c r="H96" i="10"/>
  <c r="H62" i="10"/>
  <c r="H103" i="10"/>
  <c r="H97" i="10"/>
  <c r="H63" i="10"/>
  <c r="H104" i="10"/>
  <c r="H64" i="10"/>
  <c r="H105" i="10"/>
  <c r="H65" i="10"/>
  <c r="H66" i="10"/>
  <c r="H107" i="10"/>
  <c r="H67" i="10"/>
  <c r="H68" i="10"/>
  <c r="H69" i="10"/>
  <c r="H109" i="10"/>
  <c r="H70" i="10"/>
  <c r="H110" i="10"/>
  <c r="H71" i="10"/>
  <c r="H72" i="10"/>
  <c r="H73" i="10"/>
  <c r="H74" i="10"/>
  <c r="H75" i="10"/>
  <c r="I58" i="10"/>
  <c r="I59" i="10"/>
  <c r="I61" i="10"/>
  <c r="I98" i="10"/>
  <c r="I96" i="10"/>
  <c r="I62" i="10"/>
  <c r="I103" i="10"/>
  <c r="I97" i="10"/>
  <c r="I63" i="10"/>
  <c r="I104" i="10"/>
  <c r="I64" i="10"/>
  <c r="I105" i="10"/>
  <c r="I65" i="10"/>
  <c r="I66" i="10"/>
  <c r="I107" i="10"/>
  <c r="I67" i="10"/>
  <c r="I68" i="10"/>
  <c r="I69" i="10"/>
  <c r="I109" i="10"/>
  <c r="I70" i="10"/>
  <c r="I110" i="10"/>
  <c r="I71" i="10"/>
  <c r="I72" i="10"/>
  <c r="I73" i="10"/>
  <c r="I74" i="10"/>
  <c r="I75" i="10"/>
  <c r="J58" i="10"/>
  <c r="J59" i="10"/>
  <c r="J61" i="10"/>
  <c r="J98" i="10"/>
  <c r="J96" i="10"/>
  <c r="J62" i="10"/>
  <c r="J103" i="10"/>
  <c r="J97" i="10"/>
  <c r="J63" i="10"/>
  <c r="J104" i="10"/>
  <c r="J64" i="10"/>
  <c r="J105" i="10"/>
  <c r="J65" i="10"/>
  <c r="J66" i="10"/>
  <c r="J107" i="10"/>
  <c r="J67" i="10"/>
  <c r="J68" i="10"/>
  <c r="J69" i="10"/>
  <c r="J109" i="10"/>
  <c r="J70" i="10"/>
  <c r="J110" i="10"/>
  <c r="J71" i="10"/>
  <c r="J72" i="10"/>
  <c r="J73" i="10"/>
  <c r="J74" i="10"/>
  <c r="J75" i="10"/>
  <c r="K58" i="10"/>
  <c r="K59" i="10"/>
  <c r="K61" i="10"/>
  <c r="K98" i="10"/>
  <c r="K96" i="10"/>
  <c r="K62" i="10"/>
  <c r="K103" i="10"/>
  <c r="K97" i="10"/>
  <c r="K63" i="10"/>
  <c r="K104" i="10"/>
  <c r="K64" i="10"/>
  <c r="K105" i="10"/>
  <c r="K65" i="10"/>
  <c r="K66" i="10"/>
  <c r="K107" i="10"/>
  <c r="K67" i="10"/>
  <c r="K69" i="10"/>
  <c r="K109" i="10"/>
  <c r="K70" i="10"/>
  <c r="K110" i="10"/>
  <c r="K71" i="10"/>
  <c r="K72" i="10"/>
  <c r="K73" i="10"/>
  <c r="K74" i="10"/>
  <c r="K75" i="10"/>
  <c r="L58" i="10"/>
  <c r="L59" i="10"/>
  <c r="L61" i="10"/>
  <c r="L98" i="10"/>
  <c r="L96" i="10"/>
  <c r="L62" i="10"/>
  <c r="L103" i="10"/>
  <c r="L97" i="10"/>
  <c r="L63" i="10"/>
  <c r="L104" i="10"/>
  <c r="L64" i="10"/>
  <c r="L105" i="10"/>
  <c r="L65" i="10"/>
  <c r="L66" i="10"/>
  <c r="L107" i="10"/>
  <c r="L67" i="10"/>
  <c r="L68" i="10"/>
  <c r="L69" i="10"/>
  <c r="L109" i="10"/>
  <c r="L70" i="10"/>
  <c r="L110" i="10"/>
  <c r="L71" i="10"/>
  <c r="L72" i="10"/>
  <c r="L73" i="10"/>
  <c r="L74" i="10"/>
  <c r="L75" i="10"/>
  <c r="M58" i="10"/>
  <c r="M59" i="10"/>
  <c r="M61" i="10"/>
  <c r="M98" i="10"/>
  <c r="M96" i="10"/>
  <c r="M62" i="10"/>
  <c r="M103" i="10"/>
  <c r="M97" i="10"/>
  <c r="M63" i="10"/>
  <c r="M104" i="10"/>
  <c r="M64" i="10"/>
  <c r="M105" i="10"/>
  <c r="M65" i="10"/>
  <c r="M66" i="10"/>
  <c r="M107" i="10"/>
  <c r="M67" i="10"/>
  <c r="M68" i="10"/>
  <c r="M69" i="10"/>
  <c r="M109" i="10"/>
  <c r="M70" i="10"/>
  <c r="M110" i="10"/>
  <c r="M71" i="10"/>
  <c r="M72" i="10"/>
  <c r="M73" i="10"/>
  <c r="M74" i="10"/>
  <c r="M75" i="10"/>
  <c r="N62" i="10"/>
  <c r="N103" i="10"/>
  <c r="N97" i="10"/>
  <c r="N63" i="10"/>
  <c r="N104" i="10"/>
  <c r="N64" i="10"/>
  <c r="N105" i="10"/>
  <c r="N65" i="10"/>
  <c r="N107" i="10"/>
  <c r="N67" i="10"/>
  <c r="N68" i="10"/>
  <c r="N69" i="10"/>
  <c r="N109" i="10"/>
  <c r="N70" i="10"/>
  <c r="N110" i="10"/>
  <c r="N71" i="10"/>
  <c r="N72" i="10"/>
  <c r="N73" i="10"/>
  <c r="N74" i="10"/>
  <c r="N75" i="10"/>
  <c r="O58" i="10"/>
  <c r="O59" i="10"/>
  <c r="O61" i="10"/>
  <c r="O98" i="10"/>
  <c r="O96" i="10"/>
  <c r="O62" i="10"/>
  <c r="O103" i="10"/>
  <c r="O97" i="10"/>
  <c r="O63" i="10"/>
  <c r="O104" i="10"/>
  <c r="O64" i="10"/>
  <c r="O105" i="10"/>
  <c r="O65" i="10"/>
  <c r="O66" i="10"/>
  <c r="O107" i="10"/>
  <c r="O67" i="10"/>
  <c r="O68" i="10"/>
  <c r="O69" i="10"/>
  <c r="O109" i="10"/>
  <c r="O70" i="10"/>
  <c r="O110" i="10"/>
  <c r="O71" i="10"/>
  <c r="O72" i="10"/>
  <c r="O73" i="10"/>
  <c r="O74" i="10"/>
  <c r="O75" i="10"/>
  <c r="P58" i="10"/>
  <c r="P59" i="10"/>
  <c r="P61" i="10"/>
  <c r="P98" i="10"/>
  <c r="P96" i="10"/>
  <c r="P62" i="10"/>
  <c r="P103" i="10"/>
  <c r="P97" i="10"/>
  <c r="P63" i="10"/>
  <c r="P104" i="10"/>
  <c r="P64" i="10"/>
  <c r="P105" i="10"/>
  <c r="P65" i="10"/>
  <c r="P66" i="10"/>
  <c r="P107" i="10"/>
  <c r="P67" i="10"/>
  <c r="P68" i="10"/>
  <c r="P69" i="10"/>
  <c r="P109" i="10"/>
  <c r="P70" i="10"/>
  <c r="P110" i="10"/>
  <c r="P71" i="10"/>
  <c r="P72" i="10"/>
  <c r="P73" i="10"/>
  <c r="P74" i="10"/>
  <c r="P75" i="10"/>
  <c r="Q75" i="10"/>
  <c r="Q61" i="10"/>
  <c r="O103" i="27"/>
  <c r="O101" i="27"/>
  <c r="F103" i="27"/>
  <c r="F101" i="27"/>
  <c r="G103" i="27"/>
  <c r="G101" i="27"/>
  <c r="H103" i="27"/>
  <c r="H101" i="27"/>
  <c r="I103" i="27"/>
  <c r="I101" i="27"/>
  <c r="J103" i="27"/>
  <c r="J101" i="27"/>
  <c r="L103" i="27"/>
  <c r="L101" i="27"/>
  <c r="M103" i="27"/>
  <c r="M101" i="27"/>
  <c r="N103" i="27"/>
  <c r="N101" i="27"/>
  <c r="N102" i="27"/>
  <c r="H20" i="26"/>
  <c r="N23" i="12"/>
  <c r="N32" i="12"/>
  <c r="AO15" i="26"/>
  <c r="AL15" i="26"/>
  <c r="AI15" i="26"/>
  <c r="AF15" i="26"/>
  <c r="AC15" i="26"/>
  <c r="Z15" i="26"/>
  <c r="W15" i="26"/>
  <c r="T15" i="26"/>
  <c r="Q15" i="26"/>
  <c r="N15" i="26"/>
  <c r="K15" i="26"/>
  <c r="G15" i="27"/>
  <c r="M53" i="31"/>
  <c r="M54" i="31"/>
  <c r="M55" i="31"/>
  <c r="M56" i="31"/>
  <c r="M57" i="31"/>
  <c r="M58" i="31"/>
  <c r="M59" i="31"/>
  <c r="M60" i="31"/>
  <c r="M61" i="31"/>
  <c r="M62" i="31"/>
  <c r="M63" i="31"/>
  <c r="M64" i="31"/>
  <c r="M65" i="31"/>
  <c r="M66" i="31"/>
  <c r="M18" i="31"/>
  <c r="M19" i="31"/>
  <c r="M20" i="31"/>
  <c r="M21" i="31"/>
  <c r="M22" i="31"/>
  <c r="M23" i="31"/>
  <c r="M24" i="31"/>
  <c r="M25" i="31"/>
  <c r="M26" i="31"/>
  <c r="M27" i="31"/>
  <c r="M28" i="31"/>
  <c r="M30" i="31"/>
  <c r="M31" i="31"/>
  <c r="M32" i="31"/>
  <c r="M34" i="31"/>
  <c r="M35" i="31"/>
  <c r="M38" i="31"/>
  <c r="M39" i="31"/>
  <c r="M41" i="31"/>
  <c r="M42" i="31"/>
  <c r="M43" i="31"/>
  <c r="M44" i="31"/>
  <c r="M45" i="31"/>
  <c r="M46" i="31"/>
  <c r="M47" i="31"/>
  <c r="M48" i="31"/>
  <c r="M49" i="31"/>
  <c r="M50" i="31"/>
  <c r="L43" i="12"/>
  <c r="K43" i="12"/>
  <c r="F43" i="12"/>
  <c r="L42" i="12"/>
  <c r="K42" i="12"/>
  <c r="J42" i="12"/>
  <c r="H42" i="12"/>
  <c r="E41" i="12"/>
  <c r="L41" i="12"/>
  <c r="K41" i="12"/>
  <c r="H41" i="12"/>
  <c r="E40" i="12"/>
  <c r="L40" i="12"/>
  <c r="K40" i="12"/>
  <c r="J40" i="12"/>
  <c r="H40" i="12"/>
  <c r="M39" i="12"/>
  <c r="L39" i="12"/>
  <c r="L48" i="12"/>
  <c r="K39" i="12"/>
  <c r="E23" i="12"/>
  <c r="E32" i="12"/>
  <c r="E22" i="12"/>
  <c r="E31" i="12"/>
  <c r="E21" i="12"/>
  <c r="E30" i="12"/>
  <c r="E20" i="12"/>
  <c r="E29" i="12"/>
  <c r="E19" i="12"/>
  <c r="E11" i="12"/>
  <c r="E50" i="12"/>
  <c r="O43" i="12"/>
  <c r="G44" i="12"/>
  <c r="K44" i="12"/>
  <c r="O42" i="12"/>
  <c r="H44" i="12"/>
  <c r="L44" i="12"/>
  <c r="O41" i="12"/>
  <c r="E44" i="12"/>
  <c r="D44" i="12"/>
  <c r="I44" i="12"/>
  <c r="M44" i="12"/>
  <c r="O40" i="12"/>
  <c r="F44" i="12"/>
  <c r="J44" i="12"/>
  <c r="N44" i="12"/>
  <c r="M48" i="12"/>
  <c r="K48" i="12"/>
  <c r="C44" i="12"/>
  <c r="O39" i="12"/>
  <c r="E49" i="12"/>
  <c r="E28" i="12"/>
  <c r="E33" i="12"/>
  <c r="E24" i="12"/>
  <c r="O44" i="12"/>
  <c r="J14" i="10"/>
  <c r="B1" i="27"/>
  <c r="Q65" i="27"/>
  <c r="Q60" i="27"/>
  <c r="F62" i="27"/>
  <c r="G62" i="27"/>
  <c r="H62" i="27"/>
  <c r="I62" i="27"/>
  <c r="I61" i="27"/>
  <c r="J62" i="27"/>
  <c r="J61" i="27"/>
  <c r="K62" i="27"/>
  <c r="K61" i="27"/>
  <c r="L62" i="27"/>
  <c r="L61" i="27"/>
  <c r="M62" i="27"/>
  <c r="M61" i="27"/>
  <c r="N62" i="27"/>
  <c r="N61" i="27"/>
  <c r="O62" i="27"/>
  <c r="O61" i="27"/>
  <c r="P62" i="27"/>
  <c r="P61" i="27"/>
  <c r="F64" i="27"/>
  <c r="G64" i="27"/>
  <c r="H64" i="27"/>
  <c r="I64" i="27"/>
  <c r="J64" i="27"/>
  <c r="K64" i="27"/>
  <c r="L64" i="27"/>
  <c r="M64" i="27"/>
  <c r="N64" i="27"/>
  <c r="O64" i="27"/>
  <c r="P64" i="27"/>
  <c r="H61" i="27"/>
  <c r="G61" i="27"/>
  <c r="F61" i="27"/>
  <c r="P115" i="27"/>
  <c r="O115" i="27"/>
  <c r="N115" i="27"/>
  <c r="M115" i="27"/>
  <c r="L115" i="27"/>
  <c r="K115" i="27"/>
  <c r="J115" i="27"/>
  <c r="I115" i="27"/>
  <c r="H115" i="27"/>
  <c r="G115" i="27"/>
  <c r="F115" i="27"/>
  <c r="P114" i="27"/>
  <c r="O114" i="27"/>
  <c r="N114" i="27"/>
  <c r="M114" i="27"/>
  <c r="L114" i="27"/>
  <c r="K114" i="27"/>
  <c r="J114" i="27"/>
  <c r="I114" i="27"/>
  <c r="H114" i="27"/>
  <c r="G114" i="27"/>
  <c r="F114" i="27"/>
  <c r="Q61" i="27"/>
  <c r="L52" i="12"/>
  <c r="L51" i="12"/>
  <c r="L50" i="12"/>
  <c r="L49" i="12"/>
  <c r="K52" i="12"/>
  <c r="K51" i="12"/>
  <c r="K50" i="12"/>
  <c r="K49" i="12"/>
  <c r="J51" i="12"/>
  <c r="J49" i="12"/>
  <c r="H51" i="12"/>
  <c r="H50" i="12"/>
  <c r="H49" i="12"/>
  <c r="F52" i="12"/>
  <c r="E58" i="27"/>
  <c r="I66" i="27"/>
  <c r="O52" i="12"/>
  <c r="K66" i="27"/>
  <c r="L53" i="12"/>
  <c r="N59" i="27"/>
  <c r="N63" i="27"/>
  <c r="N66" i="27"/>
  <c r="O66" i="27"/>
  <c r="O50" i="12"/>
  <c r="K53" i="12"/>
  <c r="M59" i="27"/>
  <c r="M63" i="27"/>
  <c r="M66" i="27"/>
  <c r="O49" i="12"/>
  <c r="O51" i="12"/>
  <c r="L66" i="27"/>
  <c r="P66" i="27"/>
  <c r="H66" i="27"/>
  <c r="G66" i="27"/>
  <c r="F66" i="27"/>
  <c r="Q59" i="27"/>
  <c r="O48" i="12"/>
  <c r="O53" i="12"/>
  <c r="F75" i="27"/>
  <c r="F76" i="27"/>
  <c r="J66" i="27"/>
  <c r="N58" i="27"/>
  <c r="J58" i="27"/>
  <c r="F58" i="27"/>
  <c r="P58" i="27"/>
  <c r="O58" i="27"/>
  <c r="M58" i="27"/>
  <c r="L58" i="27"/>
  <c r="K58" i="27"/>
  <c r="I58" i="27"/>
  <c r="H58" i="27"/>
  <c r="G58" i="27"/>
  <c r="D20" i="12"/>
  <c r="D29" i="12"/>
  <c r="F20" i="12"/>
  <c r="F29" i="12"/>
  <c r="G20" i="12"/>
  <c r="G29" i="12"/>
  <c r="H20" i="12"/>
  <c r="H29" i="12"/>
  <c r="I20" i="12"/>
  <c r="I29" i="12"/>
  <c r="J20" i="12"/>
  <c r="J29" i="12"/>
  <c r="K20" i="12"/>
  <c r="L20" i="12"/>
  <c r="L29" i="12"/>
  <c r="M20" i="12"/>
  <c r="M29" i="12"/>
  <c r="N20" i="12"/>
  <c r="N29" i="12"/>
  <c r="D21" i="12"/>
  <c r="D30" i="12"/>
  <c r="F21" i="12"/>
  <c r="F30" i="12"/>
  <c r="G21" i="12"/>
  <c r="G30" i="12"/>
  <c r="H21" i="12"/>
  <c r="H30" i="12"/>
  <c r="I21" i="12"/>
  <c r="I30" i="12"/>
  <c r="J21" i="12"/>
  <c r="J30" i="12"/>
  <c r="K21" i="12"/>
  <c r="K30" i="12"/>
  <c r="L21" i="12"/>
  <c r="L30" i="12"/>
  <c r="M21" i="12"/>
  <c r="M30" i="12"/>
  <c r="N21" i="12"/>
  <c r="N30" i="12"/>
  <c r="D22" i="12"/>
  <c r="D31" i="12"/>
  <c r="F22" i="12"/>
  <c r="F31" i="12"/>
  <c r="G22" i="12"/>
  <c r="G31" i="12"/>
  <c r="H22" i="12"/>
  <c r="H31" i="12"/>
  <c r="I22" i="12"/>
  <c r="I31" i="12"/>
  <c r="J22" i="12"/>
  <c r="J31" i="12"/>
  <c r="K22" i="12"/>
  <c r="K31" i="12"/>
  <c r="L22" i="12"/>
  <c r="L31" i="12"/>
  <c r="M22" i="12"/>
  <c r="M31" i="12"/>
  <c r="N22" i="12"/>
  <c r="N31" i="12"/>
  <c r="D23" i="12"/>
  <c r="D32" i="12"/>
  <c r="F23" i="12"/>
  <c r="F32" i="12"/>
  <c r="G23" i="12"/>
  <c r="G32" i="12"/>
  <c r="H23" i="12"/>
  <c r="H32" i="12"/>
  <c r="I23" i="12"/>
  <c r="I32" i="12"/>
  <c r="J23" i="12"/>
  <c r="J32" i="12"/>
  <c r="K23" i="12"/>
  <c r="K32" i="12"/>
  <c r="L23" i="12"/>
  <c r="L32" i="12"/>
  <c r="M23" i="12"/>
  <c r="M32" i="12"/>
  <c r="F19" i="12"/>
  <c r="F28" i="12"/>
  <c r="G19" i="12"/>
  <c r="G28" i="12"/>
  <c r="H19" i="12"/>
  <c r="H28" i="12"/>
  <c r="I19" i="12"/>
  <c r="I28" i="12"/>
  <c r="J19" i="12"/>
  <c r="J28" i="12"/>
  <c r="K19" i="12"/>
  <c r="K28" i="12"/>
  <c r="L19" i="12"/>
  <c r="L28" i="12"/>
  <c r="M19" i="12"/>
  <c r="M28" i="12"/>
  <c r="N19" i="12"/>
  <c r="N28" i="12"/>
  <c r="D19" i="12"/>
  <c r="D28" i="12"/>
  <c r="C20" i="12"/>
  <c r="C29" i="12"/>
  <c r="C21" i="12"/>
  <c r="C30" i="12"/>
  <c r="C22" i="12"/>
  <c r="C31" i="12"/>
  <c r="C23" i="12"/>
  <c r="C32" i="12"/>
  <c r="C19" i="12"/>
  <c r="C28" i="12"/>
  <c r="N11" i="12"/>
  <c r="M11" i="12"/>
  <c r="L11" i="12"/>
  <c r="K11" i="12"/>
  <c r="J11" i="12"/>
  <c r="H11" i="12"/>
  <c r="G11" i="12"/>
  <c r="F11" i="12"/>
  <c r="D11" i="12"/>
  <c r="C11" i="12"/>
  <c r="O10" i="12"/>
  <c r="O9" i="12"/>
  <c r="O8" i="12"/>
  <c r="O7" i="12"/>
  <c r="O6" i="12"/>
  <c r="Q73" i="27"/>
  <c r="Q70" i="27"/>
  <c r="Q69" i="27"/>
  <c r="Q64" i="27"/>
  <c r="Q66" i="27"/>
  <c r="M23" i="27"/>
  <c r="F102" i="27"/>
  <c r="L102" i="27"/>
  <c r="H102" i="27"/>
  <c r="M102" i="27"/>
  <c r="O102" i="27"/>
  <c r="K102" i="27"/>
  <c r="G102" i="27"/>
  <c r="J102" i="27"/>
  <c r="I102" i="27"/>
  <c r="N76" i="27"/>
  <c r="K75" i="27"/>
  <c r="O32" i="12"/>
  <c r="D33" i="12"/>
  <c r="F54" i="10"/>
  <c r="K33" i="12"/>
  <c r="M54" i="10"/>
  <c r="M33" i="12"/>
  <c r="O54" i="10"/>
  <c r="L33" i="12"/>
  <c r="N54" i="10"/>
  <c r="H33" i="12"/>
  <c r="J54" i="10"/>
  <c r="G54" i="10"/>
  <c r="F33" i="12"/>
  <c r="H54" i="10"/>
  <c r="C33" i="12"/>
  <c r="E54" i="10"/>
  <c r="J33" i="12"/>
  <c r="L54" i="10"/>
  <c r="I33" i="12"/>
  <c r="K54" i="10"/>
  <c r="O29" i="12"/>
  <c r="I24" i="12"/>
  <c r="K53" i="10"/>
  <c r="O31" i="12"/>
  <c r="O30" i="12"/>
  <c r="J24" i="12"/>
  <c r="L53" i="10"/>
  <c r="K24" i="12"/>
  <c r="M53" i="10"/>
  <c r="N24" i="12"/>
  <c r="P53" i="10"/>
  <c r="N33" i="12"/>
  <c r="P54" i="10"/>
  <c r="M24" i="12"/>
  <c r="O53" i="10"/>
  <c r="G75" i="27"/>
  <c r="G76" i="27"/>
  <c r="O11" i="12"/>
  <c r="H24" i="12"/>
  <c r="J53" i="10"/>
  <c r="L24" i="12"/>
  <c r="N53" i="10"/>
  <c r="M76" i="27"/>
  <c r="M75" i="27"/>
  <c r="I76" i="27"/>
  <c r="I75" i="27"/>
  <c r="H76" i="27"/>
  <c r="H75" i="27"/>
  <c r="L76" i="27"/>
  <c r="L75" i="27"/>
  <c r="P76" i="27"/>
  <c r="P75" i="27"/>
  <c r="O76" i="27"/>
  <c r="J75" i="27"/>
  <c r="O75" i="27"/>
  <c r="J76" i="27"/>
  <c r="N75" i="27"/>
  <c r="K76" i="27"/>
  <c r="F77" i="27"/>
  <c r="N77" i="27"/>
  <c r="K77" i="27"/>
  <c r="H77" i="27"/>
  <c r="M77" i="27"/>
  <c r="G77" i="27"/>
  <c r="O77" i="27"/>
  <c r="J77" i="27"/>
  <c r="L77" i="27"/>
  <c r="P77" i="27"/>
  <c r="I77" i="27"/>
  <c r="Q77" i="27"/>
  <c r="Q76" i="27"/>
  <c r="Q75" i="27"/>
  <c r="P67" i="27"/>
  <c r="I67" i="27"/>
  <c r="F71" i="27"/>
  <c r="J71" i="27"/>
  <c r="N71" i="27"/>
  <c r="L67" i="27"/>
  <c r="M71" i="27"/>
  <c r="F67" i="27"/>
  <c r="J67" i="27"/>
  <c r="N67" i="27"/>
  <c r="G71" i="27"/>
  <c r="O71" i="27"/>
  <c r="H67" i="27"/>
  <c r="I71" i="27"/>
  <c r="M67" i="27"/>
  <c r="G67" i="27"/>
  <c r="O67" i="27"/>
  <c r="H71" i="27"/>
  <c r="L71" i="27"/>
  <c r="P71" i="27"/>
  <c r="D24" i="12"/>
  <c r="F53" i="10"/>
  <c r="F24" i="12"/>
  <c r="H53" i="10"/>
  <c r="C24" i="12"/>
  <c r="E53" i="10"/>
  <c r="G53" i="10"/>
  <c r="H19" i="26"/>
  <c r="AO21" i="26"/>
  <c r="AL21" i="26"/>
  <c r="AI21" i="26"/>
  <c r="AF21" i="26"/>
  <c r="AC21" i="26"/>
  <c r="Z21" i="26"/>
  <c r="W21" i="26"/>
  <c r="T21" i="26"/>
  <c r="Q21" i="26"/>
  <c r="N21" i="26"/>
  <c r="K21" i="26"/>
  <c r="H21" i="26"/>
  <c r="AO20" i="26"/>
  <c r="AL20" i="26"/>
  <c r="AI20" i="26"/>
  <c r="AF20" i="26"/>
  <c r="AC20" i="26"/>
  <c r="Z20" i="26"/>
  <c r="W20" i="26"/>
  <c r="T20" i="26"/>
  <c r="Q20" i="26"/>
  <c r="N20" i="26"/>
  <c r="K20" i="26"/>
  <c r="AO19" i="26"/>
  <c r="P112" i="27"/>
  <c r="P72" i="27"/>
  <c r="AL19" i="26"/>
  <c r="O112" i="27"/>
  <c r="O72" i="27"/>
  <c r="AI19" i="26"/>
  <c r="N112" i="27"/>
  <c r="N72" i="27"/>
  <c r="AF19" i="26"/>
  <c r="M112" i="27"/>
  <c r="M72" i="27"/>
  <c r="AC19" i="26"/>
  <c r="L112" i="27"/>
  <c r="L72" i="27"/>
  <c r="Z19" i="26"/>
  <c r="K112" i="27"/>
  <c r="K72" i="27"/>
  <c r="W19" i="26"/>
  <c r="J112" i="27"/>
  <c r="J72" i="27"/>
  <c r="T19" i="26"/>
  <c r="I112" i="27"/>
  <c r="I72" i="27"/>
  <c r="Q19" i="26"/>
  <c r="H112" i="27"/>
  <c r="H72" i="27"/>
  <c r="N19" i="26"/>
  <c r="G112" i="27"/>
  <c r="G72" i="27"/>
  <c r="K19" i="26"/>
  <c r="F112" i="27"/>
  <c r="F72" i="27"/>
  <c r="AO17" i="26"/>
  <c r="AL17" i="26"/>
  <c r="AI17" i="26"/>
  <c r="AF17" i="26"/>
  <c r="AC17" i="26"/>
  <c r="Z17" i="26"/>
  <c r="W17" i="26"/>
  <c r="T17" i="26"/>
  <c r="Q17" i="26"/>
  <c r="N17" i="26"/>
  <c r="K17" i="26"/>
  <c r="H17" i="26"/>
  <c r="H15" i="26"/>
  <c r="AO14" i="26"/>
  <c r="AL14" i="26"/>
  <c r="AI14" i="26"/>
  <c r="AF14" i="26"/>
  <c r="AC14" i="26"/>
  <c r="Z14" i="26"/>
  <c r="W14" i="26"/>
  <c r="T14" i="26"/>
  <c r="Q14" i="26"/>
  <c r="N14" i="26"/>
  <c r="K14" i="26"/>
  <c r="H14" i="26"/>
  <c r="AO12" i="26"/>
  <c r="AL12" i="26"/>
  <c r="AI12" i="26"/>
  <c r="AF12" i="26"/>
  <c r="AC12" i="26"/>
  <c r="Z12" i="26"/>
  <c r="W12" i="26"/>
  <c r="T12" i="26"/>
  <c r="Q12" i="26"/>
  <c r="N12" i="26"/>
  <c r="K12" i="26"/>
  <c r="H12" i="26"/>
  <c r="AO11" i="26"/>
  <c r="AL11" i="26"/>
  <c r="AI11" i="26"/>
  <c r="AF11" i="26"/>
  <c r="AC11" i="26"/>
  <c r="Z11" i="26"/>
  <c r="W11" i="26"/>
  <c r="T11" i="26"/>
  <c r="Q11" i="26"/>
  <c r="N11" i="26"/>
  <c r="K11" i="26"/>
  <c r="H11" i="26"/>
  <c r="AO10" i="26"/>
  <c r="AL10" i="26"/>
  <c r="AI10" i="26"/>
  <c r="AF10" i="26"/>
  <c r="AC10" i="26"/>
  <c r="Z10" i="26"/>
  <c r="W10" i="26"/>
  <c r="T10" i="26"/>
  <c r="Q10" i="26"/>
  <c r="N10" i="26"/>
  <c r="K10" i="26"/>
  <c r="H10" i="26"/>
  <c r="AO9" i="26"/>
  <c r="AL9" i="26"/>
  <c r="AI9" i="26"/>
  <c r="AF9" i="26"/>
  <c r="AC9" i="26"/>
  <c r="Z9" i="26"/>
  <c r="W9" i="26"/>
  <c r="T9" i="26"/>
  <c r="Q9" i="26"/>
  <c r="N9" i="26"/>
  <c r="K9" i="26"/>
  <c r="H9" i="26"/>
  <c r="O108" i="27"/>
  <c r="O68" i="27"/>
  <c r="I108" i="27"/>
  <c r="I68" i="27"/>
  <c r="I74" i="27"/>
  <c r="I78" i="27"/>
  <c r="Q71" i="27"/>
  <c r="F108" i="27"/>
  <c r="F68" i="27"/>
  <c r="F74" i="27"/>
  <c r="F78" i="27"/>
  <c r="J108" i="27"/>
  <c r="J68" i="27"/>
  <c r="J74" i="27"/>
  <c r="J78" i="27"/>
  <c r="N108" i="27"/>
  <c r="N68" i="27"/>
  <c r="N74" i="27"/>
  <c r="N78" i="27"/>
  <c r="K108" i="27"/>
  <c r="K68" i="27"/>
  <c r="K74" i="27"/>
  <c r="K78" i="27"/>
  <c r="H108" i="27"/>
  <c r="H68" i="27"/>
  <c r="H74" i="27"/>
  <c r="H78" i="27"/>
  <c r="L108" i="27"/>
  <c r="L68" i="27"/>
  <c r="L74" i="27"/>
  <c r="L78" i="27"/>
  <c r="P108" i="27"/>
  <c r="P68" i="27"/>
  <c r="P74" i="27"/>
  <c r="P78" i="27"/>
  <c r="G108" i="27"/>
  <c r="G68" i="27"/>
  <c r="G74" i="27"/>
  <c r="G78" i="27"/>
  <c r="M108" i="27"/>
  <c r="M68" i="27"/>
  <c r="M74" i="27"/>
  <c r="M78" i="27"/>
  <c r="Q72" i="27"/>
  <c r="Q59" i="10"/>
  <c r="Q60" i="10"/>
  <c r="J286" i="24"/>
  <c r="I286" i="24"/>
  <c r="J285" i="24"/>
  <c r="I285" i="24"/>
  <c r="J284" i="24"/>
  <c r="I284" i="24"/>
  <c r="J283" i="24"/>
  <c r="I283" i="24"/>
  <c r="J282" i="24"/>
  <c r="I282" i="24"/>
  <c r="J281" i="24"/>
  <c r="I281" i="24"/>
  <c r="J280" i="24"/>
  <c r="I280" i="24"/>
  <c r="J279" i="24"/>
  <c r="I279" i="24"/>
  <c r="J278" i="24"/>
  <c r="I278" i="24"/>
  <c r="J277" i="24"/>
  <c r="I277" i="24"/>
  <c r="J276" i="24"/>
  <c r="I276" i="24"/>
  <c r="J275" i="24"/>
  <c r="I275" i="24"/>
  <c r="J274" i="24"/>
  <c r="I274" i="24"/>
  <c r="J273" i="24"/>
  <c r="I273" i="24"/>
  <c r="J272" i="24"/>
  <c r="I272" i="24"/>
  <c r="J271" i="24"/>
  <c r="I271" i="24"/>
  <c r="J270" i="24"/>
  <c r="I270" i="24"/>
  <c r="J269" i="24"/>
  <c r="I269" i="24"/>
  <c r="J268" i="24"/>
  <c r="I268" i="24"/>
  <c r="J267" i="24"/>
  <c r="I267" i="24"/>
  <c r="J266" i="24"/>
  <c r="I266" i="24"/>
  <c r="J265" i="24"/>
  <c r="I265" i="24"/>
  <c r="J264" i="24"/>
  <c r="I264" i="24"/>
  <c r="J263" i="24"/>
  <c r="I263" i="24"/>
  <c r="J262" i="24"/>
  <c r="I262" i="24"/>
  <c r="J261" i="24"/>
  <c r="I261" i="24"/>
  <c r="J260" i="24"/>
  <c r="I260" i="24"/>
  <c r="J259" i="24"/>
  <c r="I259" i="24"/>
  <c r="J258" i="24"/>
  <c r="I258" i="24"/>
  <c r="J257" i="24"/>
  <c r="I257" i="24"/>
  <c r="J256" i="24"/>
  <c r="I256" i="24"/>
  <c r="J255" i="24"/>
  <c r="I255" i="24"/>
  <c r="J254" i="24"/>
  <c r="I254" i="24"/>
  <c r="J253" i="24"/>
  <c r="I253" i="24"/>
  <c r="J252" i="24"/>
  <c r="I252" i="24"/>
  <c r="J251" i="24"/>
  <c r="I251" i="24"/>
  <c r="J250" i="24"/>
  <c r="I250" i="24"/>
  <c r="J249" i="24"/>
  <c r="I249" i="24"/>
  <c r="J248" i="24"/>
  <c r="I248" i="24"/>
  <c r="J247" i="24"/>
  <c r="I247" i="24"/>
  <c r="J246" i="24"/>
  <c r="I246" i="24"/>
  <c r="J245" i="24"/>
  <c r="I245" i="24"/>
  <c r="J244" i="24"/>
  <c r="I244" i="24"/>
  <c r="J243" i="24"/>
  <c r="I243" i="24"/>
  <c r="J242" i="24"/>
  <c r="I242" i="24"/>
  <c r="J241" i="24"/>
  <c r="I241" i="24"/>
  <c r="J240" i="24"/>
  <c r="I240" i="24"/>
  <c r="J239" i="24"/>
  <c r="I239" i="24"/>
  <c r="J238" i="24"/>
  <c r="I238" i="24"/>
  <c r="J237" i="24"/>
  <c r="I237" i="24"/>
  <c r="J236" i="24"/>
  <c r="I236" i="24"/>
  <c r="J235" i="24"/>
  <c r="I235" i="24"/>
  <c r="J234" i="24"/>
  <c r="I234" i="24"/>
  <c r="J233" i="24"/>
  <c r="I233" i="24"/>
  <c r="J232" i="24"/>
  <c r="I232" i="24"/>
  <c r="J231" i="24"/>
  <c r="I231" i="24"/>
  <c r="J230" i="24"/>
  <c r="I230" i="24"/>
  <c r="J229" i="24"/>
  <c r="I229" i="24"/>
  <c r="J228" i="24"/>
  <c r="I228" i="24"/>
  <c r="J227" i="24"/>
  <c r="I227" i="24"/>
  <c r="J226" i="24"/>
  <c r="I226" i="24"/>
  <c r="J225" i="24"/>
  <c r="I225" i="24"/>
  <c r="J224" i="24"/>
  <c r="I224" i="24"/>
  <c r="J223" i="24"/>
  <c r="I223" i="24"/>
  <c r="J222" i="24"/>
  <c r="I222" i="24"/>
  <c r="J221" i="24"/>
  <c r="I221" i="24"/>
  <c r="J220" i="24"/>
  <c r="I220" i="24"/>
  <c r="J219" i="24"/>
  <c r="I219" i="24"/>
  <c r="J218" i="24"/>
  <c r="I218" i="24"/>
  <c r="J217" i="24"/>
  <c r="I217" i="24"/>
  <c r="J216" i="24"/>
  <c r="I216" i="24"/>
  <c r="J215" i="24"/>
  <c r="I215" i="24"/>
  <c r="J214" i="24"/>
  <c r="I214" i="24"/>
  <c r="J213" i="24"/>
  <c r="I213" i="24"/>
  <c r="J212" i="24"/>
  <c r="I212" i="24"/>
  <c r="J211" i="24"/>
  <c r="I211" i="24"/>
  <c r="J210" i="24"/>
  <c r="I210" i="24"/>
  <c r="J209" i="24"/>
  <c r="I209" i="24"/>
  <c r="J208" i="24"/>
  <c r="I208" i="24"/>
  <c r="J207" i="24"/>
  <c r="I207" i="24"/>
  <c r="J206" i="24"/>
  <c r="I206" i="24"/>
  <c r="J205" i="24"/>
  <c r="I205" i="24"/>
  <c r="J204" i="24"/>
  <c r="I204" i="24"/>
  <c r="J203" i="24"/>
  <c r="I203" i="24"/>
  <c r="J202" i="24"/>
  <c r="I202" i="24"/>
  <c r="J201" i="24"/>
  <c r="I201" i="24"/>
  <c r="J200" i="24"/>
  <c r="I200" i="24"/>
  <c r="J199" i="24"/>
  <c r="I199" i="24"/>
  <c r="J198" i="24"/>
  <c r="I198" i="24"/>
  <c r="J197" i="24"/>
  <c r="I197" i="24"/>
  <c r="J196" i="24"/>
  <c r="I196" i="24"/>
  <c r="J195" i="24"/>
  <c r="I195" i="24"/>
  <c r="J194" i="24"/>
  <c r="I194" i="24"/>
  <c r="J193" i="24"/>
  <c r="I193" i="24"/>
  <c r="J192" i="24"/>
  <c r="I192" i="24"/>
  <c r="J191" i="24"/>
  <c r="I191" i="24"/>
  <c r="J190" i="24"/>
  <c r="I190" i="24"/>
  <c r="J189" i="24"/>
  <c r="I189" i="24"/>
  <c r="J188" i="24"/>
  <c r="I188" i="24"/>
  <c r="J187" i="24"/>
  <c r="I187" i="24"/>
  <c r="J186" i="24"/>
  <c r="I186" i="24"/>
  <c r="J185" i="24"/>
  <c r="I185" i="24"/>
  <c r="J184" i="24"/>
  <c r="I184" i="24"/>
  <c r="J183" i="24"/>
  <c r="I183" i="24"/>
  <c r="J182" i="24"/>
  <c r="I182" i="24"/>
  <c r="J181" i="24"/>
  <c r="I181" i="24"/>
  <c r="J180" i="24"/>
  <c r="I180" i="24"/>
  <c r="J179" i="24"/>
  <c r="I179" i="24"/>
  <c r="J178" i="24"/>
  <c r="I178" i="24"/>
  <c r="J177" i="24"/>
  <c r="I177" i="24"/>
  <c r="J176" i="24"/>
  <c r="I176" i="24"/>
  <c r="J175" i="24"/>
  <c r="I175" i="24"/>
  <c r="J174" i="24"/>
  <c r="I174" i="24"/>
  <c r="J173" i="24"/>
  <c r="I173" i="24"/>
  <c r="J172" i="24"/>
  <c r="I172" i="24"/>
  <c r="J171" i="24"/>
  <c r="I171" i="24"/>
  <c r="J170" i="24"/>
  <c r="I170" i="24"/>
  <c r="J169" i="24"/>
  <c r="I169" i="24"/>
  <c r="J168" i="24"/>
  <c r="I168" i="24"/>
  <c r="J167" i="24"/>
  <c r="I167" i="24"/>
  <c r="J166" i="24"/>
  <c r="I166" i="24"/>
  <c r="J165" i="24"/>
  <c r="I165" i="24"/>
  <c r="J164" i="24"/>
  <c r="I164" i="24"/>
  <c r="J163" i="24"/>
  <c r="I163" i="24"/>
  <c r="J162" i="24"/>
  <c r="I162" i="24"/>
  <c r="J161" i="24"/>
  <c r="I161" i="24"/>
  <c r="J160" i="24"/>
  <c r="I160" i="24"/>
  <c r="J159" i="24"/>
  <c r="I159" i="24"/>
  <c r="J158" i="24"/>
  <c r="I158" i="24"/>
  <c r="J157" i="24"/>
  <c r="I157" i="24"/>
  <c r="J156" i="24"/>
  <c r="I156" i="24"/>
  <c r="J155" i="24"/>
  <c r="I155" i="24"/>
  <c r="J154" i="24"/>
  <c r="I154" i="24"/>
  <c r="J153" i="24"/>
  <c r="I153" i="24"/>
  <c r="J152" i="24"/>
  <c r="I152" i="24"/>
  <c r="J151" i="24"/>
  <c r="I151" i="24"/>
  <c r="J150" i="24"/>
  <c r="I150" i="24"/>
  <c r="J149" i="24"/>
  <c r="I149" i="24"/>
  <c r="J148" i="24"/>
  <c r="I148" i="24"/>
  <c r="J147" i="24"/>
  <c r="I147" i="24"/>
  <c r="J146" i="24"/>
  <c r="I146" i="24"/>
  <c r="J145" i="24"/>
  <c r="I145" i="24"/>
  <c r="J144" i="24"/>
  <c r="I144" i="24"/>
  <c r="J143" i="24"/>
  <c r="I143" i="24"/>
  <c r="J142" i="24"/>
  <c r="I142" i="24"/>
  <c r="J141" i="24"/>
  <c r="I141" i="24"/>
  <c r="J140" i="24"/>
  <c r="I140" i="24"/>
  <c r="J139" i="24"/>
  <c r="I139" i="24"/>
  <c r="J138" i="24"/>
  <c r="I138" i="24"/>
  <c r="J137" i="24"/>
  <c r="I137" i="24"/>
  <c r="J136" i="24"/>
  <c r="I136" i="24"/>
  <c r="J135" i="24"/>
  <c r="I135" i="24"/>
  <c r="J134" i="24"/>
  <c r="I134" i="24"/>
  <c r="J133" i="24"/>
  <c r="I133" i="24"/>
  <c r="J132" i="24"/>
  <c r="I132" i="24"/>
  <c r="J131" i="24"/>
  <c r="I131" i="24"/>
  <c r="J130" i="24"/>
  <c r="I130" i="24"/>
  <c r="J129" i="24"/>
  <c r="I129" i="24"/>
  <c r="J128" i="24"/>
  <c r="I128" i="24"/>
  <c r="J127" i="24"/>
  <c r="I127" i="24"/>
  <c r="J126" i="24"/>
  <c r="I126" i="24"/>
  <c r="J125" i="24"/>
  <c r="I125" i="24"/>
  <c r="J124" i="24"/>
  <c r="I124" i="24"/>
  <c r="J123" i="24"/>
  <c r="I123" i="24"/>
  <c r="J122" i="24"/>
  <c r="I122" i="24"/>
  <c r="J121" i="24"/>
  <c r="I121" i="24"/>
  <c r="J120" i="24"/>
  <c r="I120" i="24"/>
  <c r="J119" i="24"/>
  <c r="I119" i="24"/>
  <c r="J118" i="24"/>
  <c r="I118" i="24"/>
  <c r="J117" i="24"/>
  <c r="I117" i="24"/>
  <c r="P79" i="27"/>
  <c r="P80" i="27"/>
  <c r="H79" i="27"/>
  <c r="H80" i="27"/>
  <c r="F79" i="27"/>
  <c r="F80" i="27"/>
  <c r="G79" i="27"/>
  <c r="G80" i="27"/>
  <c r="K79" i="27"/>
  <c r="K80" i="27"/>
  <c r="I79" i="27"/>
  <c r="I80" i="27"/>
  <c r="M79" i="27"/>
  <c r="M80" i="27"/>
  <c r="L79" i="27"/>
  <c r="L80" i="27"/>
  <c r="J79" i="27"/>
  <c r="J80" i="27"/>
  <c r="N79" i="27"/>
  <c r="N80" i="27"/>
  <c r="O74" i="27"/>
  <c r="O78" i="27"/>
  <c r="Q68" i="27"/>
  <c r="Q68" i="10"/>
  <c r="O79" i="27"/>
  <c r="O80" i="27"/>
  <c r="Q67" i="27"/>
  <c r="G57" i="10"/>
  <c r="P57" i="10"/>
  <c r="Q58" i="10"/>
  <c r="E57" i="10"/>
  <c r="H57" i="10"/>
  <c r="N57" i="10"/>
  <c r="M57" i="10"/>
  <c r="J57" i="10"/>
  <c r="I57" i="10"/>
  <c r="O57" i="10"/>
  <c r="F57" i="10"/>
  <c r="L57" i="10"/>
  <c r="K57" i="10"/>
  <c r="O20" i="12"/>
  <c r="Q74" i="27"/>
  <c r="Q78" i="27"/>
  <c r="O23" i="12"/>
  <c r="O19" i="12"/>
  <c r="O21" i="12"/>
  <c r="O22" i="12"/>
  <c r="Q58" i="27"/>
  <c r="Q80" i="27"/>
  <c r="Q79" i="27"/>
  <c r="Q72" i="10"/>
  <c r="Q71" i="10"/>
  <c r="Q70" i="10"/>
  <c r="G33" i="12"/>
  <c r="O28" i="12"/>
  <c r="G24" i="12"/>
  <c r="O24" i="12"/>
  <c r="I53" i="10"/>
  <c r="Q53" i="10"/>
  <c r="O33" i="12"/>
  <c r="I54" i="10"/>
  <c r="Q64" i="10"/>
  <c r="Q66" i="10"/>
  <c r="Q63" i="10"/>
  <c r="Q67" i="10"/>
  <c r="Q62" i="10"/>
  <c r="Q65" i="10"/>
  <c r="Q54" i="10"/>
  <c r="Q69" i="10"/>
  <c r="Q73" i="10"/>
  <c r="Q7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JADB024079</author>
  </authors>
  <commentList>
    <comment ref="C6" authorId="0" shapeId="0" xr:uid="{29CABDCB-020E-4663-BEF5-492CE68CF35C}">
      <text>
        <r>
          <rPr>
            <sz val="9"/>
            <color indexed="81"/>
            <rFont val="MS P ゴシック"/>
            <family val="3"/>
            <charset val="128"/>
          </rPr>
          <t>東海国立大学機構契約職員，パートタイム勤務職員，医員，医員（研修医）及び非常勤講師等の給与に関する規程（別表第2）
1期目～5期目：一般職本給表(一)相当者
高度：一般職本給表(一)相当者（特に必要と認められた者）</t>
        </r>
      </text>
    </comment>
    <comment ref="E6" authorId="0" shapeId="0" xr:uid="{0D7AB001-7935-4786-AB96-79AA7466E53B}">
      <text>
        <r>
          <rPr>
            <b/>
            <sz val="9"/>
            <color indexed="81"/>
            <rFont val="MS P ゴシック"/>
            <family val="3"/>
            <charset val="128"/>
          </rPr>
          <t>JADB024079:</t>
        </r>
        <r>
          <rPr>
            <sz val="9"/>
            <color indexed="81"/>
            <rFont val="MS P ゴシック"/>
            <family val="3"/>
            <charset val="128"/>
          </rPr>
          <t xml:space="preserve">
東海国立大学機構契約職員，パートタイム勤務職員，医員，医員（研修医）及び非常勤講師等の給与に関する規程
別表第2一般職本給表(一)相当者（特に必要と認められた者）</t>
        </r>
      </text>
    </comment>
    <comment ref="C26" authorId="0" shapeId="0" xr:uid="{F7BDACB6-6B0B-4C7F-A466-BAA3FE37BDBE}">
      <text>
        <r>
          <rPr>
            <sz val="9"/>
            <color indexed="81"/>
            <rFont val="MS P ゴシック"/>
            <family val="3"/>
            <charset val="128"/>
          </rPr>
          <t>東海国立大学機構契約職員，パートタイム勤務職員，医員，医員（研修医）及び非常勤講師等の給与に関する規程（別表第2）
1期目～5期目：一般職本給表(二)相当者
高度：一般職本給表(二)相当者（特に必要と認められた者）</t>
        </r>
      </text>
    </comment>
    <comment ref="E26" authorId="0" shapeId="0" xr:uid="{7F27CA9E-534C-450A-9075-AECEB8D31BD9}">
      <text>
        <r>
          <rPr>
            <sz val="9"/>
            <color indexed="81"/>
            <rFont val="MS P ゴシック"/>
            <family val="3"/>
            <charset val="128"/>
          </rPr>
          <t>東海国立大学機構契約職員，パートタイム勤務職員，医員，医員（研修医）及び非常勤講師等の給与に関する規程
別表第2一般職本給表(二)相当者（特に必要と認められた者）</t>
        </r>
      </text>
    </comment>
    <comment ref="C73" authorId="0" shapeId="0" xr:uid="{A43B25B5-F8FB-4C90-89B5-2A4BE66762BA}">
      <text>
        <r>
          <rPr>
            <b/>
            <sz val="9"/>
            <color indexed="81"/>
            <rFont val="MS P ゴシック"/>
            <family val="3"/>
            <charset val="128"/>
          </rPr>
          <t>JADB024079:</t>
        </r>
        <r>
          <rPr>
            <sz val="9"/>
            <color indexed="81"/>
            <rFont val="MS P ゴシック"/>
            <family val="3"/>
            <charset val="128"/>
          </rPr>
          <t xml:space="preserve">
東海国立大学機構契約職員，パートタイム勤務職員，医員，医員（研修医）及び非常勤講師等の給与に関する規程 別表第14
</t>
        </r>
      </text>
    </comment>
  </commentList>
</comments>
</file>

<file path=xl/sharedStrings.xml><?xml version="1.0" encoding="utf-8"?>
<sst xmlns="http://schemas.openxmlformats.org/spreadsheetml/2006/main" count="1248" uniqueCount="572">
  <si>
    <t>人件費試算ツール</t>
    <rPh sb="0" eb="3">
      <t>ジンケンヒ</t>
    </rPh>
    <rPh sb="3" eb="5">
      <t>シサン</t>
    </rPh>
    <phoneticPr fontId="2"/>
  </si>
  <si>
    <t>１．はじめに</t>
    <phoneticPr fontId="2"/>
  </si>
  <si>
    <t>　・本ツールは、任期付正職員やパートタイム勤務職員を「新たに雇用する」または「雇用条件を変更する」ことを検討する場合に、</t>
    <rPh sb="2" eb="3">
      <t>ホン</t>
    </rPh>
    <rPh sb="8" eb="10">
      <t>ニンキ</t>
    </rPh>
    <rPh sb="10" eb="11">
      <t>ツキ</t>
    </rPh>
    <rPh sb="11" eb="14">
      <t>セイショクイン</t>
    </rPh>
    <rPh sb="21" eb="23">
      <t>キンム</t>
    </rPh>
    <rPh sb="23" eb="25">
      <t>ショクイン</t>
    </rPh>
    <rPh sb="27" eb="28">
      <t>アラ</t>
    </rPh>
    <rPh sb="30" eb="32">
      <t>コヨウ</t>
    </rPh>
    <rPh sb="39" eb="41">
      <t>コヨウ</t>
    </rPh>
    <rPh sb="41" eb="43">
      <t>ジョウケン</t>
    </rPh>
    <rPh sb="44" eb="46">
      <t>ヘンコウ</t>
    </rPh>
    <rPh sb="52" eb="54">
      <t>ケントウ</t>
    </rPh>
    <rPh sb="56" eb="58">
      <t>バアイ</t>
    </rPh>
    <phoneticPr fontId="2"/>
  </si>
  <si>
    <t>　・試算対象の雇用形態によりお使いいただくシートが異なります。</t>
    <rPh sb="2" eb="4">
      <t>シサン</t>
    </rPh>
    <rPh sb="4" eb="6">
      <t>タイショウ</t>
    </rPh>
    <rPh sb="7" eb="9">
      <t>コヨウ</t>
    </rPh>
    <rPh sb="9" eb="11">
      <t>ケイタイ</t>
    </rPh>
    <rPh sb="15" eb="16">
      <t>ツカ</t>
    </rPh>
    <rPh sb="25" eb="26">
      <t>コト</t>
    </rPh>
    <phoneticPr fontId="2"/>
  </si>
  <si>
    <t>　　次項にて使用するシートを確認の上、試算を進めてください。</t>
    <rPh sb="2" eb="4">
      <t>ジコウ</t>
    </rPh>
    <rPh sb="6" eb="8">
      <t>シヨウ</t>
    </rPh>
    <rPh sb="14" eb="16">
      <t>カクニン</t>
    </rPh>
    <rPh sb="17" eb="18">
      <t>ウエ</t>
    </rPh>
    <rPh sb="19" eb="21">
      <t>シサン</t>
    </rPh>
    <rPh sb="22" eb="23">
      <t>スス</t>
    </rPh>
    <phoneticPr fontId="2"/>
  </si>
  <si>
    <t>２．使用する試算シートを確認する。</t>
    <rPh sb="2" eb="4">
      <t>シヨウ</t>
    </rPh>
    <rPh sb="6" eb="8">
      <t>シサン</t>
    </rPh>
    <rPh sb="12" eb="14">
      <t>カクニン</t>
    </rPh>
    <phoneticPr fontId="2"/>
  </si>
  <si>
    <t>　雇用を予定する職名により、使用するシートが異なります。下記を参考に、使用するシートを確認してください。</t>
    <rPh sb="28" eb="30">
      <t>カキ</t>
    </rPh>
    <rPh sb="31" eb="33">
      <t>サンコウ</t>
    </rPh>
    <rPh sb="35" eb="37">
      <t>シヨウ</t>
    </rPh>
    <rPh sb="43" eb="45">
      <t>カクニン</t>
    </rPh>
    <phoneticPr fontId="2"/>
  </si>
  <si>
    <t>（１）「2-1試算シート_年俸制」を使用する職名</t>
    <rPh sb="7" eb="9">
      <t>シサン</t>
    </rPh>
    <rPh sb="13" eb="16">
      <t>ネンポウセイ</t>
    </rPh>
    <rPh sb="18" eb="20">
      <t>シヨウ</t>
    </rPh>
    <rPh sb="22" eb="24">
      <t>ショクメイ</t>
    </rPh>
    <phoneticPr fontId="2"/>
  </si>
  <si>
    <t>　　　勤務時間は週38.75時間、給与形態は年俸制が適用となる。</t>
    <rPh sb="3" eb="5">
      <t>キンム</t>
    </rPh>
    <rPh sb="5" eb="7">
      <t>ジカン</t>
    </rPh>
    <rPh sb="14" eb="16">
      <t>ジカン</t>
    </rPh>
    <rPh sb="17" eb="19">
      <t>キュウヨ</t>
    </rPh>
    <rPh sb="19" eb="21">
      <t>ケイタイ</t>
    </rPh>
    <rPh sb="22" eb="25">
      <t>ネンポウセイ</t>
    </rPh>
    <rPh sb="26" eb="28">
      <t>テキヨウ</t>
    </rPh>
    <phoneticPr fontId="2"/>
  </si>
  <si>
    <t>　　１）任期付正職員　　　　　：特任教員、特任准教授、特任講師、特任助教、研究員</t>
    <rPh sb="4" eb="6">
      <t>ニンキ</t>
    </rPh>
    <rPh sb="6" eb="7">
      <t>ツ</t>
    </rPh>
    <rPh sb="7" eb="10">
      <t>セイショクイン</t>
    </rPh>
    <phoneticPr fontId="2"/>
  </si>
  <si>
    <t>　　２）契約職員　　　　　　　：事務補佐員、技術補佐員など</t>
    <rPh sb="4" eb="6">
      <t>ケイヤク</t>
    </rPh>
    <rPh sb="6" eb="8">
      <t>ショクイン</t>
    </rPh>
    <rPh sb="16" eb="18">
      <t>ジム</t>
    </rPh>
    <rPh sb="18" eb="21">
      <t>ホサイン</t>
    </rPh>
    <rPh sb="22" eb="24">
      <t>ギジュツ</t>
    </rPh>
    <rPh sb="24" eb="27">
      <t>ホサイン</t>
    </rPh>
    <phoneticPr fontId="2"/>
  </si>
  <si>
    <t>　　３）限定職員（フルタイム）：事務員、技術員、用務員など</t>
    <rPh sb="4" eb="6">
      <t>ゲンテイ</t>
    </rPh>
    <rPh sb="6" eb="8">
      <t>ショクイン</t>
    </rPh>
    <rPh sb="16" eb="19">
      <t>ジムイン</t>
    </rPh>
    <rPh sb="20" eb="23">
      <t>ギジュツイン</t>
    </rPh>
    <rPh sb="24" eb="27">
      <t>ヨウムイン</t>
    </rPh>
    <phoneticPr fontId="2"/>
  </si>
  <si>
    <t>（２）「2-2試算シート_時給」を使用する職名</t>
    <rPh sb="7" eb="9">
      <t>シサン</t>
    </rPh>
    <rPh sb="13" eb="15">
      <t>ジキュウ</t>
    </rPh>
    <rPh sb="17" eb="19">
      <t>シヨウ</t>
    </rPh>
    <rPh sb="21" eb="23">
      <t>ショクメイ</t>
    </rPh>
    <phoneticPr fontId="2"/>
  </si>
  <si>
    <t>　　　勤務時間は週30時間までの範囲で曜日ごとに指定、給与形態は時間給が適用となる。</t>
    <rPh sb="3" eb="5">
      <t>キンム</t>
    </rPh>
    <rPh sb="5" eb="7">
      <t>ジカン</t>
    </rPh>
    <rPh sb="8" eb="9">
      <t>シュウ</t>
    </rPh>
    <rPh sb="11" eb="13">
      <t>ジカン</t>
    </rPh>
    <rPh sb="16" eb="18">
      <t>ハンイ</t>
    </rPh>
    <rPh sb="19" eb="21">
      <t>ヨウビ</t>
    </rPh>
    <rPh sb="24" eb="26">
      <t>シテイ</t>
    </rPh>
    <rPh sb="27" eb="29">
      <t>キュウヨ</t>
    </rPh>
    <rPh sb="29" eb="31">
      <t>ケイタイ</t>
    </rPh>
    <rPh sb="32" eb="35">
      <t>ジカンキュウ</t>
    </rPh>
    <rPh sb="36" eb="38">
      <t>テキヨウ</t>
    </rPh>
    <phoneticPr fontId="2"/>
  </si>
  <si>
    <t>　　１）パートタイム勤務職員　：事務補佐員、技術補佐員、特任教員、特任准教授、特任講師、特任助教、研究員、研究アシスタント、</t>
    <rPh sb="10" eb="12">
      <t>キンム</t>
    </rPh>
    <rPh sb="12" eb="14">
      <t>ショクイン</t>
    </rPh>
    <rPh sb="16" eb="18">
      <t>ジム</t>
    </rPh>
    <rPh sb="18" eb="21">
      <t>ホサイン</t>
    </rPh>
    <rPh sb="22" eb="24">
      <t>ギジュツ</t>
    </rPh>
    <rPh sb="24" eb="27">
      <t>ホサイン</t>
    </rPh>
    <rPh sb="53" eb="55">
      <t>ケンキュウ</t>
    </rPh>
    <phoneticPr fontId="2"/>
  </si>
  <si>
    <t>　　２）限定職員（短時間）　　：事務員、技術員、用務員など</t>
    <rPh sb="4" eb="6">
      <t>ゲンテイ</t>
    </rPh>
    <rPh sb="6" eb="8">
      <t>ショクイン</t>
    </rPh>
    <rPh sb="9" eb="12">
      <t>タンジカン</t>
    </rPh>
    <rPh sb="16" eb="19">
      <t>ジムイン</t>
    </rPh>
    <rPh sb="20" eb="23">
      <t>ギジュツイン</t>
    </rPh>
    <rPh sb="24" eb="27">
      <t>ヨウムイン</t>
    </rPh>
    <phoneticPr fontId="2"/>
  </si>
  <si>
    <t>年俸制適用職員（任期付正職員、契約職員、限定職員（フルタイム））　試算表</t>
    <phoneticPr fontId="2"/>
  </si>
  <si>
    <t>※</t>
    <phoneticPr fontId="2"/>
  </si>
  <si>
    <t>のセルを選択・入力してください。</t>
    <rPh sb="4" eb="6">
      <t>センタク</t>
    </rPh>
    <rPh sb="7" eb="9">
      <t>ニュウリョク</t>
    </rPh>
    <phoneticPr fontId="2"/>
  </si>
  <si>
    <r>
      <t>〇試算対象者氏名等　　</t>
    </r>
    <r>
      <rPr>
        <sz val="12"/>
        <rFont val="メイリオ"/>
        <family val="3"/>
        <charset val="128"/>
      </rPr>
      <t>※この項目の入力は任意です。複数名の試算等をする場合のメモ等にお使いください。</t>
    </r>
    <rPh sb="1" eb="3">
      <t>シサン</t>
    </rPh>
    <rPh sb="3" eb="6">
      <t>タイショウシャ</t>
    </rPh>
    <rPh sb="6" eb="8">
      <t>シメイ</t>
    </rPh>
    <rPh sb="8" eb="9">
      <t>トウ</t>
    </rPh>
    <rPh sb="14" eb="16">
      <t>コウモク</t>
    </rPh>
    <rPh sb="17" eb="19">
      <t>ニュウリョク</t>
    </rPh>
    <rPh sb="20" eb="22">
      <t>ニンイ</t>
    </rPh>
    <rPh sb="25" eb="27">
      <t>フクスウ</t>
    </rPh>
    <rPh sb="27" eb="28">
      <t>メイ</t>
    </rPh>
    <rPh sb="29" eb="31">
      <t>シサン</t>
    </rPh>
    <rPh sb="31" eb="32">
      <t>トウ</t>
    </rPh>
    <rPh sb="35" eb="37">
      <t>バアイ</t>
    </rPh>
    <rPh sb="40" eb="41">
      <t>トウ</t>
    </rPh>
    <rPh sb="43" eb="44">
      <t>ツカ</t>
    </rPh>
    <phoneticPr fontId="2"/>
  </si>
  <si>
    <t>個人番号</t>
    <rPh sb="0" eb="2">
      <t>コジン</t>
    </rPh>
    <rPh sb="2" eb="4">
      <t>バンゴウ</t>
    </rPh>
    <phoneticPr fontId="2"/>
  </si>
  <si>
    <t>氏名</t>
    <rPh sb="0" eb="2">
      <t>シメイ</t>
    </rPh>
    <phoneticPr fontId="2"/>
  </si>
  <si>
    <t>１．試算対象者の職名と年俸額を選択してください。</t>
    <rPh sb="2" eb="4">
      <t>シサン</t>
    </rPh>
    <rPh sb="4" eb="6">
      <t>タイショウ</t>
    </rPh>
    <rPh sb="6" eb="7">
      <t>シャ</t>
    </rPh>
    <rPh sb="8" eb="10">
      <t>ショクメイ</t>
    </rPh>
    <rPh sb="11" eb="14">
      <t>ネンポウガク</t>
    </rPh>
    <rPh sb="15" eb="17">
      <t>センタク</t>
    </rPh>
    <phoneticPr fontId="2"/>
  </si>
  <si>
    <t>職名</t>
    <rPh sb="0" eb="2">
      <t>ショクメイ</t>
    </rPh>
    <phoneticPr fontId="2"/>
  </si>
  <si>
    <t>参照：</t>
    <rPh sb="0" eb="2">
      <t>サンショウ</t>
    </rPh>
    <phoneticPr fontId="2"/>
  </si>
  <si>
    <t>＜年度途中での新規採用や財源の変更を検討される場合＞</t>
    <rPh sb="1" eb="3">
      <t>ネンド</t>
    </rPh>
    <rPh sb="3" eb="5">
      <t>トチュウ</t>
    </rPh>
    <rPh sb="7" eb="9">
      <t>シンキ</t>
    </rPh>
    <rPh sb="9" eb="11">
      <t>サイヨウ</t>
    </rPh>
    <rPh sb="12" eb="14">
      <t>ザイゲン</t>
    </rPh>
    <rPh sb="15" eb="17">
      <t>ヘンコウ</t>
    </rPh>
    <rPh sb="18" eb="20">
      <t>ケントウ</t>
    </rPh>
    <rPh sb="23" eb="25">
      <t>バアイ</t>
    </rPh>
    <phoneticPr fontId="2"/>
  </si>
  <si>
    <t>年俸額</t>
    <rPh sb="0" eb="3">
      <t>ネンポウガク</t>
    </rPh>
    <phoneticPr fontId="2"/>
  </si>
  <si>
    <t>・左記には、試算を行いたい期間における給与額を設定してください。</t>
    <rPh sb="1" eb="3">
      <t>サキ</t>
    </rPh>
    <rPh sb="6" eb="8">
      <t>シサン</t>
    </rPh>
    <rPh sb="9" eb="10">
      <t>オコナ</t>
    </rPh>
    <rPh sb="13" eb="15">
      <t>キカン</t>
    </rPh>
    <rPh sb="19" eb="22">
      <t>キュウヨガク</t>
    </rPh>
    <rPh sb="23" eb="25">
      <t>セッテイ</t>
    </rPh>
    <phoneticPr fontId="2"/>
  </si>
  <si>
    <t>・「３　試算」の表中「試算対象月フラグ」にて、各月を試算対象とするかどうかを</t>
    <rPh sb="4" eb="6">
      <t>シサン</t>
    </rPh>
    <rPh sb="8" eb="10">
      <t>ヒョウチュウ</t>
    </rPh>
    <rPh sb="11" eb="13">
      <t>シサン</t>
    </rPh>
    <rPh sb="13" eb="15">
      <t>タイショウ</t>
    </rPh>
    <rPh sb="15" eb="16">
      <t>ツキ</t>
    </rPh>
    <rPh sb="23" eb="25">
      <t>カクツキ</t>
    </rPh>
    <rPh sb="26" eb="28">
      <t>シサン</t>
    </rPh>
    <rPh sb="28" eb="30">
      <t>タイショウ</t>
    </rPh>
    <phoneticPr fontId="2"/>
  </si>
  <si>
    <t>月給</t>
    <rPh sb="0" eb="2">
      <t>ゲッキュウ</t>
    </rPh>
    <phoneticPr fontId="2"/>
  </si>
  <si>
    <t>円</t>
    <rPh sb="0" eb="1">
      <t>エン</t>
    </rPh>
    <phoneticPr fontId="2"/>
  </si>
  <si>
    <t>　　設定可能です。</t>
    <rPh sb="2" eb="4">
      <t>セッテイ</t>
    </rPh>
    <rPh sb="4" eb="6">
      <t>カノウ</t>
    </rPh>
    <phoneticPr fontId="2"/>
  </si>
  <si>
    <t>通勤手当</t>
    <rPh sb="0" eb="2">
      <t>ツウキン</t>
    </rPh>
    <rPh sb="2" eb="4">
      <t>テアテ</t>
    </rPh>
    <phoneticPr fontId="2"/>
  </si>
  <si>
    <t>※通勤手当額は採用後に提出いただく「通勤届」によって決定されるため、新規採用者については空白とするか，概算額を入力してください。</t>
    <rPh sb="1" eb="3">
      <t>ツウキン</t>
    </rPh>
    <rPh sb="3" eb="5">
      <t>テアテ</t>
    </rPh>
    <rPh sb="5" eb="6">
      <t>ガク</t>
    </rPh>
    <rPh sb="7" eb="9">
      <t>サイヨウ</t>
    </rPh>
    <rPh sb="9" eb="10">
      <t>ゴ</t>
    </rPh>
    <rPh sb="11" eb="13">
      <t>テイシュツ</t>
    </rPh>
    <rPh sb="18" eb="20">
      <t>ツウキン</t>
    </rPh>
    <rPh sb="20" eb="21">
      <t>トドケ</t>
    </rPh>
    <rPh sb="26" eb="28">
      <t>ケッテイ</t>
    </rPh>
    <rPh sb="34" eb="36">
      <t>シンキ</t>
    </rPh>
    <rPh sb="36" eb="38">
      <t>サイヨウ</t>
    </rPh>
    <rPh sb="38" eb="39">
      <t>シャ</t>
    </rPh>
    <rPh sb="44" eb="46">
      <t>クウハク</t>
    </rPh>
    <phoneticPr fontId="2"/>
  </si>
  <si>
    <t>【参考：勤務時間数等について】</t>
    <rPh sb="1" eb="3">
      <t>サンコウ</t>
    </rPh>
    <rPh sb="4" eb="6">
      <t>キンム</t>
    </rPh>
    <rPh sb="6" eb="8">
      <t>ジカン</t>
    </rPh>
    <rPh sb="8" eb="9">
      <t>スウ</t>
    </rPh>
    <rPh sb="9" eb="10">
      <t>トウ</t>
    </rPh>
    <phoneticPr fontId="2"/>
  </si>
  <si>
    <t>週勤務時間数</t>
    <rPh sb="0" eb="1">
      <t>シュウ</t>
    </rPh>
    <rPh sb="1" eb="3">
      <t>キンム</t>
    </rPh>
    <rPh sb="3" eb="5">
      <t>ジカン</t>
    </rPh>
    <rPh sb="5" eb="6">
      <t>スウ</t>
    </rPh>
    <phoneticPr fontId="2"/>
  </si>
  <si>
    <t>時間</t>
    <rPh sb="0" eb="2">
      <t>ジカン</t>
    </rPh>
    <phoneticPr fontId="2"/>
  </si>
  <si>
    <t>勤務曜日・日数</t>
    <rPh sb="0" eb="2">
      <t>キンム</t>
    </rPh>
    <rPh sb="2" eb="4">
      <t>ヨウビ</t>
    </rPh>
    <rPh sb="5" eb="7">
      <t>ニッスウ</t>
    </rPh>
    <phoneticPr fontId="2"/>
  </si>
  <si>
    <t>月～金曜日、5日間/週</t>
    <rPh sb="0" eb="1">
      <t>ゲツ</t>
    </rPh>
    <rPh sb="2" eb="5">
      <t>キンヨウビ</t>
    </rPh>
    <rPh sb="7" eb="9">
      <t>ニチカン</t>
    </rPh>
    <rPh sb="10" eb="11">
      <t>シュウ</t>
    </rPh>
    <phoneticPr fontId="2"/>
  </si>
  <si>
    <t>２．試算対象者の介護保険加入の有・無を入力してください。</t>
    <rPh sb="2" eb="4">
      <t>シサン</t>
    </rPh>
    <rPh sb="4" eb="7">
      <t>タイショウシャ</t>
    </rPh>
    <rPh sb="8" eb="10">
      <t>カイゴ</t>
    </rPh>
    <rPh sb="10" eb="12">
      <t>ホケン</t>
    </rPh>
    <rPh sb="12" eb="14">
      <t>カニュウ</t>
    </rPh>
    <rPh sb="15" eb="16">
      <t>アリ</t>
    </rPh>
    <rPh sb="17" eb="18">
      <t>ム</t>
    </rPh>
    <rPh sb="19" eb="21">
      <t>ニュウリョク</t>
    </rPh>
    <phoneticPr fontId="2"/>
  </si>
  <si>
    <t>　　※年俸制適用となる職員は、社会保険、雇用保険は加入「有」となります。</t>
    <rPh sb="3" eb="6">
      <t>ネンポウセイ</t>
    </rPh>
    <rPh sb="6" eb="8">
      <t>テキヨウ</t>
    </rPh>
    <rPh sb="11" eb="13">
      <t>ショクイン</t>
    </rPh>
    <rPh sb="15" eb="17">
      <t>シャカイ</t>
    </rPh>
    <rPh sb="17" eb="19">
      <t>ホケン</t>
    </rPh>
    <rPh sb="20" eb="22">
      <t>コヨウ</t>
    </rPh>
    <rPh sb="22" eb="24">
      <t>ホケン</t>
    </rPh>
    <rPh sb="25" eb="27">
      <t>カニュウ</t>
    </rPh>
    <rPh sb="28" eb="29">
      <t>アリ</t>
    </rPh>
    <phoneticPr fontId="2"/>
  </si>
  <si>
    <r>
      <t>　　※介護保険料は、</t>
    </r>
    <r>
      <rPr>
        <sz val="12"/>
        <color rgb="FFFF0000"/>
        <rFont val="メイリオ"/>
        <family val="3"/>
        <charset val="128"/>
      </rPr>
      <t>40歳到達日が属する月～65歳到達日が属する月の</t>
    </r>
    <r>
      <rPr>
        <sz val="12"/>
        <color indexed="10"/>
        <rFont val="メイリオ"/>
        <family val="3"/>
        <charset val="128"/>
      </rPr>
      <t>前月実績</t>
    </r>
    <r>
      <rPr>
        <sz val="12"/>
        <rFont val="メイリオ"/>
        <family val="3"/>
        <charset val="128"/>
      </rPr>
      <t>まで徴収されます。試算対象者が当該年齢以外の場合は加入「無」としてください。</t>
    </r>
    <rPh sb="7" eb="8">
      <t>リョウ</t>
    </rPh>
    <rPh sb="47" eb="49">
      <t>シサン</t>
    </rPh>
    <rPh sb="49" eb="52">
      <t>タイショウシャ</t>
    </rPh>
    <rPh sb="53" eb="55">
      <t>トウガイ</t>
    </rPh>
    <rPh sb="55" eb="57">
      <t>ネンレイ</t>
    </rPh>
    <rPh sb="57" eb="59">
      <t>イガイ</t>
    </rPh>
    <rPh sb="60" eb="62">
      <t>バアイ</t>
    </rPh>
    <rPh sb="63" eb="65">
      <t>カニュウ</t>
    </rPh>
    <rPh sb="66" eb="67">
      <t>ナ</t>
    </rPh>
    <phoneticPr fontId="2"/>
  </si>
  <si>
    <t>　　　例1：40歳到達日が6月→4月、5月は加入「無」、6月以降は加入「有」　例2：65歳到達日が2月→1月まで加入「有」、2月以降は加入「無」</t>
    <rPh sb="3" eb="4">
      <t>レイ</t>
    </rPh>
    <rPh sb="8" eb="9">
      <t>サイ</t>
    </rPh>
    <rPh sb="9" eb="11">
      <t>トウタツ</t>
    </rPh>
    <rPh sb="11" eb="12">
      <t>ビ</t>
    </rPh>
    <rPh sb="14" eb="15">
      <t>ガツ</t>
    </rPh>
    <rPh sb="17" eb="18">
      <t>ガツ</t>
    </rPh>
    <rPh sb="20" eb="21">
      <t>ガツ</t>
    </rPh>
    <rPh sb="22" eb="24">
      <t>カニュウ</t>
    </rPh>
    <rPh sb="25" eb="26">
      <t>ナ</t>
    </rPh>
    <rPh sb="29" eb="30">
      <t>ガツ</t>
    </rPh>
    <rPh sb="30" eb="32">
      <t>イコウ</t>
    </rPh>
    <rPh sb="33" eb="35">
      <t>カニュウ</t>
    </rPh>
    <rPh sb="36" eb="37">
      <t>アリ</t>
    </rPh>
    <rPh sb="39" eb="40">
      <t>レイ</t>
    </rPh>
    <rPh sb="44" eb="45">
      <t>サイ</t>
    </rPh>
    <rPh sb="45" eb="47">
      <t>トウタツ</t>
    </rPh>
    <rPh sb="47" eb="48">
      <t>ビ</t>
    </rPh>
    <rPh sb="50" eb="51">
      <t>ガツ</t>
    </rPh>
    <rPh sb="53" eb="54">
      <t>ガツ</t>
    </rPh>
    <rPh sb="56" eb="58">
      <t>カニュウ</t>
    </rPh>
    <rPh sb="59" eb="60">
      <t>アリ</t>
    </rPh>
    <rPh sb="63" eb="64">
      <t>ガツ</t>
    </rPh>
    <rPh sb="64" eb="66">
      <t>イコウ</t>
    </rPh>
    <rPh sb="67" eb="69">
      <t>カニュウ</t>
    </rPh>
    <rPh sb="70" eb="71">
      <t>ナ</t>
    </rPh>
    <phoneticPr fontId="2"/>
  </si>
  <si>
    <t>のセルを選択してください。</t>
    <rPh sb="4" eb="6">
      <t>センタク</t>
    </rPh>
    <phoneticPr fontId="2"/>
  </si>
  <si>
    <t>４ 月</t>
    <rPh sb="2" eb="3">
      <t>ガツ</t>
    </rPh>
    <phoneticPr fontId="2"/>
  </si>
  <si>
    <t>５ 月</t>
    <rPh sb="2" eb="3">
      <t>ガツ</t>
    </rPh>
    <phoneticPr fontId="2"/>
  </si>
  <si>
    <t>６ 月</t>
    <rPh sb="2" eb="3">
      <t>ガツ</t>
    </rPh>
    <phoneticPr fontId="2"/>
  </si>
  <si>
    <t>７ 月</t>
    <rPh sb="2" eb="3">
      <t>ガツ</t>
    </rPh>
    <phoneticPr fontId="2"/>
  </si>
  <si>
    <t>８ 月</t>
    <rPh sb="2" eb="3">
      <t>ガツ</t>
    </rPh>
    <phoneticPr fontId="2"/>
  </si>
  <si>
    <t>９ 月</t>
    <rPh sb="2" eb="3">
      <t>ガツ</t>
    </rPh>
    <phoneticPr fontId="2"/>
  </si>
  <si>
    <t>１０ 月</t>
    <rPh sb="3" eb="4">
      <t>ガツ</t>
    </rPh>
    <phoneticPr fontId="2"/>
  </si>
  <si>
    <t>１１ 月</t>
    <rPh sb="3" eb="4">
      <t>ガツ</t>
    </rPh>
    <phoneticPr fontId="2"/>
  </si>
  <si>
    <t>１２ 月</t>
    <rPh sb="3" eb="4">
      <t>ガツ</t>
    </rPh>
    <phoneticPr fontId="2"/>
  </si>
  <si>
    <t>１ 月</t>
    <rPh sb="2" eb="3">
      <t>ガツ</t>
    </rPh>
    <phoneticPr fontId="2"/>
  </si>
  <si>
    <t>２ 月</t>
    <rPh sb="2" eb="3">
      <t>ガツ</t>
    </rPh>
    <phoneticPr fontId="2"/>
  </si>
  <si>
    <t>３ 月</t>
    <rPh sb="2" eb="3">
      <t>ガツ</t>
    </rPh>
    <phoneticPr fontId="2"/>
  </si>
  <si>
    <t>備考</t>
    <rPh sb="0" eb="2">
      <t>ビコウ</t>
    </rPh>
    <phoneticPr fontId="2"/>
  </si>
  <si>
    <t>社会保険
（健康保険、厚生年金）</t>
    <rPh sb="0" eb="2">
      <t>シャカイ</t>
    </rPh>
    <rPh sb="2" eb="4">
      <t>ホケン</t>
    </rPh>
    <rPh sb="6" eb="8">
      <t>ケンコウ</t>
    </rPh>
    <rPh sb="8" eb="10">
      <t>ホケン</t>
    </rPh>
    <rPh sb="11" eb="13">
      <t>コウセイ</t>
    </rPh>
    <rPh sb="13" eb="15">
      <t>ネンキン</t>
    </rPh>
    <phoneticPr fontId="2"/>
  </si>
  <si>
    <t>有</t>
  </si>
  <si>
    <t>※週21時間以上の場合は”有”となる。</t>
    <rPh sb="1" eb="2">
      <t>シュウ</t>
    </rPh>
    <rPh sb="4" eb="8">
      <t>ジカンイジョウ</t>
    </rPh>
    <rPh sb="9" eb="11">
      <t>バアイ</t>
    </rPh>
    <rPh sb="13" eb="14">
      <t>アリ</t>
    </rPh>
    <phoneticPr fontId="2"/>
  </si>
  <si>
    <t>介護保険</t>
    <rPh sb="0" eb="2">
      <t>カイゴ</t>
    </rPh>
    <rPh sb="2" eb="4">
      <t>ホケン</t>
    </rPh>
    <phoneticPr fontId="2"/>
  </si>
  <si>
    <t>※年度途中に40歳になる場合、到達月から"有"とすること。</t>
    <rPh sb="1" eb="3">
      <t>ネンド</t>
    </rPh>
    <rPh sb="3" eb="5">
      <t>トチュウ</t>
    </rPh>
    <rPh sb="8" eb="9">
      <t>サイ</t>
    </rPh>
    <rPh sb="12" eb="14">
      <t>バアイ</t>
    </rPh>
    <rPh sb="15" eb="17">
      <t>トウタツ</t>
    </rPh>
    <rPh sb="17" eb="18">
      <t>ツキ</t>
    </rPh>
    <rPh sb="21" eb="22">
      <t>ア</t>
    </rPh>
    <phoneticPr fontId="2"/>
  </si>
  <si>
    <t>雇用保険</t>
    <rPh sb="0" eb="2">
      <t>コヨウ</t>
    </rPh>
    <rPh sb="2" eb="4">
      <t>ホケン</t>
    </rPh>
    <phoneticPr fontId="2"/>
  </si>
  <si>
    <t>※週20時間以上の場合は”有”となる。</t>
    <rPh sb="1" eb="2">
      <t>シュウ</t>
    </rPh>
    <rPh sb="4" eb="8">
      <t>ジカンイジョウ</t>
    </rPh>
    <rPh sb="9" eb="11">
      <t>バアイ</t>
    </rPh>
    <rPh sb="13" eb="14">
      <t>アリ</t>
    </rPh>
    <phoneticPr fontId="2"/>
  </si>
  <si>
    <t>３．試算</t>
    <rPh sb="2" eb="4">
      <t>シサン</t>
    </rPh>
    <phoneticPr fontId="2"/>
  </si>
  <si>
    <t>＜注意事項＞</t>
    <rPh sb="1" eb="3">
      <t>チュウイ</t>
    </rPh>
    <rPh sb="3" eb="5">
      <t>ジコウ</t>
    </rPh>
    <phoneticPr fontId="2"/>
  </si>
  <si>
    <r>
      <t>　・試算は現時点での規程や保険料率等を適用して算出していますので、</t>
    </r>
    <r>
      <rPr>
        <b/>
        <u/>
        <sz val="14"/>
        <color rgb="FFFF0000"/>
        <rFont val="メイリオ"/>
        <family val="3"/>
        <charset val="128"/>
      </rPr>
      <t>あくまでも目安の金額</t>
    </r>
    <r>
      <rPr>
        <b/>
        <sz val="14"/>
        <rFont val="メイリオ"/>
        <family val="3"/>
        <charset val="128"/>
      </rPr>
      <t>としてご確認ください。</t>
    </r>
    <rPh sb="47" eb="49">
      <t>カクニン</t>
    </rPh>
    <phoneticPr fontId="2"/>
  </si>
  <si>
    <r>
      <t>　・</t>
    </r>
    <r>
      <rPr>
        <b/>
        <u/>
        <sz val="14"/>
        <color rgb="FFFF0000"/>
        <rFont val="メイリオ"/>
        <family val="3"/>
        <charset val="128"/>
      </rPr>
      <t>年度途中での新規採用や財源変更</t>
    </r>
    <r>
      <rPr>
        <b/>
        <sz val="14"/>
        <rFont val="メイリオ"/>
        <family val="3"/>
        <charset val="128"/>
      </rPr>
      <t>などによる試算を行う場合は、表中の</t>
    </r>
    <r>
      <rPr>
        <b/>
        <u/>
        <sz val="14"/>
        <color rgb="FFFF0000"/>
        <rFont val="メイリオ"/>
        <family val="3"/>
        <charset val="128"/>
      </rPr>
      <t>「試算対象月フラグ」にて試算不要な月を「無」</t>
    </r>
    <r>
      <rPr>
        <b/>
        <sz val="14"/>
        <rFont val="メイリオ"/>
        <family val="3"/>
        <charset val="128"/>
      </rPr>
      <t>としてください。</t>
    </r>
    <phoneticPr fontId="2"/>
  </si>
  <si>
    <t>　・超過勤務手当（裁量労働制が適用される者を除く）が見込まれる場合は、表中「超過勤務手当」欄へ直接入力してください。</t>
    <phoneticPr fontId="2"/>
  </si>
  <si>
    <r>
      <t>　・共同研究・受託研究・受託事業の場合は、さらに</t>
    </r>
    <r>
      <rPr>
        <b/>
        <u/>
        <sz val="14"/>
        <color rgb="FFFF0000"/>
        <rFont val="メイリオ"/>
        <family val="3"/>
        <charset val="128"/>
      </rPr>
      <t>消費税額</t>
    </r>
    <r>
      <rPr>
        <b/>
        <sz val="14"/>
        <rFont val="メイリオ"/>
        <family val="3"/>
        <charset val="128"/>
      </rPr>
      <t>を見込んでいただく必要があります。「４　消費税を加味した試算額」もご覧ください。</t>
    </r>
    <rPh sb="48" eb="51">
      <t>ショウヒゼイ</t>
    </rPh>
    <rPh sb="52" eb="54">
      <t>カミ</t>
    </rPh>
    <rPh sb="56" eb="58">
      <t>シサン</t>
    </rPh>
    <rPh sb="58" eb="59">
      <t>ガク</t>
    </rPh>
    <rPh sb="62" eb="63">
      <t>ラン</t>
    </rPh>
    <phoneticPr fontId="2"/>
  </si>
  <si>
    <t>区分</t>
    <rPh sb="0" eb="2">
      <t>クブン</t>
    </rPh>
    <phoneticPr fontId="2"/>
  </si>
  <si>
    <t>合　計</t>
    <rPh sb="0" eb="1">
      <t>ゴウ</t>
    </rPh>
    <rPh sb="2" eb="3">
      <t>ケイ</t>
    </rPh>
    <phoneticPr fontId="2"/>
  </si>
  <si>
    <t>試算対象月フラグ</t>
    <rPh sb="0" eb="2">
      <t>シサン</t>
    </rPh>
    <rPh sb="2" eb="4">
      <t>タイショウ</t>
    </rPh>
    <rPh sb="4" eb="5">
      <t>ツキ</t>
    </rPh>
    <phoneticPr fontId="2"/>
  </si>
  <si>
    <t>勤務日数</t>
  </si>
  <si>
    <t>勤務時間数</t>
    <rPh sb="0" eb="2">
      <t>キンム</t>
    </rPh>
    <rPh sb="2" eb="3">
      <t>トキ</t>
    </rPh>
    <rPh sb="3" eb="4">
      <t>アイダ</t>
    </rPh>
    <rPh sb="4" eb="5">
      <t>カズ</t>
    </rPh>
    <phoneticPr fontId="2"/>
  </si>
  <si>
    <t>欠勤</t>
    <rPh sb="0" eb="2">
      <t>ケッキン</t>
    </rPh>
    <phoneticPr fontId="2"/>
  </si>
  <si>
    <t>時間数</t>
    <phoneticPr fontId="2"/>
  </si>
  <si>
    <t>減額</t>
    <rPh sb="0" eb="2">
      <t>ゲンガク</t>
    </rPh>
    <phoneticPr fontId="2"/>
  </si>
  <si>
    <t>支給</t>
    <rPh sb="0" eb="2">
      <t>シキュウ</t>
    </rPh>
    <phoneticPr fontId="2"/>
  </si>
  <si>
    <t>基本年俸額</t>
    <rPh sb="0" eb="2">
      <t>キホン</t>
    </rPh>
    <rPh sb="2" eb="5">
      <t>ネンポウガク</t>
    </rPh>
    <phoneticPr fontId="2"/>
  </si>
  <si>
    <t>ー</t>
    <phoneticPr fontId="2"/>
  </si>
  <si>
    <t>給与月額</t>
    <rPh sb="0" eb="2">
      <t>キュウヨ</t>
    </rPh>
    <rPh sb="2" eb="4">
      <t>ゲツガク</t>
    </rPh>
    <phoneticPr fontId="2"/>
  </si>
  <si>
    <t>超過勤務手当</t>
    <rPh sb="0" eb="2">
      <t>チョウカ</t>
    </rPh>
    <rPh sb="2" eb="4">
      <t>キンム</t>
    </rPh>
    <rPh sb="4" eb="6">
      <t>テア</t>
    </rPh>
    <phoneticPr fontId="2"/>
  </si>
  <si>
    <t>支給額計</t>
    <rPh sb="0" eb="3">
      <t>シキュウガク</t>
    </rPh>
    <rPh sb="3" eb="4">
      <t>ケイ</t>
    </rPh>
    <phoneticPr fontId="2"/>
  </si>
  <si>
    <t>事業主負担分</t>
    <rPh sb="0" eb="2">
      <t>ジギョウ</t>
    </rPh>
    <rPh sb="2" eb="3">
      <t>ヌシ</t>
    </rPh>
    <rPh sb="3" eb="5">
      <t>フタン</t>
    </rPh>
    <rPh sb="5" eb="6">
      <t>ブン</t>
    </rPh>
    <phoneticPr fontId="2"/>
  </si>
  <si>
    <t>健康保険</t>
    <rPh sb="0" eb="2">
      <t>ケンコウ</t>
    </rPh>
    <rPh sb="2" eb="4">
      <t>ホケン</t>
    </rPh>
    <phoneticPr fontId="2"/>
  </si>
  <si>
    <t>厚生年金</t>
    <rPh sb="0" eb="2">
      <t>コウセイ</t>
    </rPh>
    <rPh sb="2" eb="4">
      <t>ネンキン</t>
    </rPh>
    <phoneticPr fontId="2"/>
  </si>
  <si>
    <t>退職等年金</t>
    <rPh sb="0" eb="2">
      <t>タイショク</t>
    </rPh>
    <rPh sb="2" eb="3">
      <t>トウ</t>
    </rPh>
    <rPh sb="3" eb="5">
      <t>ネンキン</t>
    </rPh>
    <phoneticPr fontId="2"/>
  </si>
  <si>
    <t>経過的公務上負担金</t>
    <phoneticPr fontId="2"/>
  </si>
  <si>
    <t>子ども・子育て拠出金</t>
    <rPh sb="0" eb="1">
      <t>コ</t>
    </rPh>
    <rPh sb="4" eb="6">
      <t>コソダ</t>
    </rPh>
    <rPh sb="7" eb="10">
      <t>キョシュツキン</t>
    </rPh>
    <phoneticPr fontId="2"/>
  </si>
  <si>
    <t>短期事務費</t>
    <rPh sb="0" eb="2">
      <t>タンキ</t>
    </rPh>
    <rPh sb="2" eb="5">
      <t>ジムヒ</t>
    </rPh>
    <phoneticPr fontId="2"/>
  </si>
  <si>
    <t>社会保険料計</t>
    <rPh sb="0" eb="2">
      <t>シャカイ</t>
    </rPh>
    <rPh sb="2" eb="5">
      <t>ホケンリョウ</t>
    </rPh>
    <rPh sb="5" eb="6">
      <t>ケイ</t>
    </rPh>
    <phoneticPr fontId="2"/>
  </si>
  <si>
    <t>労災保険</t>
    <rPh sb="0" eb="2">
      <t>ロウサイ</t>
    </rPh>
    <rPh sb="2" eb="4">
      <t>ホケン</t>
    </rPh>
    <phoneticPr fontId="2"/>
  </si>
  <si>
    <t>労働保険料計</t>
    <rPh sb="0" eb="2">
      <t>ロウドウ</t>
    </rPh>
    <rPh sb="2" eb="5">
      <t>ホケンリョウ</t>
    </rPh>
    <rPh sb="5" eb="6">
      <t>ケイ</t>
    </rPh>
    <phoneticPr fontId="2"/>
  </si>
  <si>
    <t>人件費見込み額</t>
    <rPh sb="0" eb="3">
      <t>ジンケンヒ</t>
    </rPh>
    <rPh sb="3" eb="5">
      <t>ミコ</t>
    </rPh>
    <rPh sb="6" eb="7">
      <t>ガク</t>
    </rPh>
    <phoneticPr fontId="2"/>
  </si>
  <si>
    <t>４．消費税を加味した試算額</t>
    <rPh sb="2" eb="5">
      <t>ショウヒゼイ</t>
    </rPh>
    <rPh sb="6" eb="8">
      <t>カミ</t>
    </rPh>
    <rPh sb="10" eb="12">
      <t>シサン</t>
    </rPh>
    <rPh sb="12" eb="13">
      <t>ガク</t>
    </rPh>
    <phoneticPr fontId="2"/>
  </si>
  <si>
    <t>消費税率</t>
    <rPh sb="0" eb="3">
      <t>ショウヒゼイ</t>
    </rPh>
    <rPh sb="3" eb="4">
      <t>リツ</t>
    </rPh>
    <phoneticPr fontId="2"/>
  </si>
  <si>
    <t>原則、プロジェクトコードの末尾がbの場合は8%,cの場合は10%となります。該当する％を選択してください。</t>
    <rPh sb="38" eb="40">
      <t>ガイトウ</t>
    </rPh>
    <rPh sb="44" eb="46">
      <t>センタク</t>
    </rPh>
    <phoneticPr fontId="2"/>
  </si>
  <si>
    <t>&lt;以下、事務担当者入力項目＞</t>
    <rPh sb="1" eb="3">
      <t>イカ</t>
    </rPh>
    <rPh sb="4" eb="6">
      <t>ジム</t>
    </rPh>
    <rPh sb="6" eb="9">
      <t>タントウシャ</t>
    </rPh>
    <rPh sb="9" eb="11">
      <t>ニュウリョク</t>
    </rPh>
    <rPh sb="11" eb="13">
      <t>コウモク</t>
    </rPh>
    <phoneticPr fontId="2"/>
  </si>
  <si>
    <t>標準報酬月額</t>
    <rPh sb="0" eb="2">
      <t>ヒョウジュン</t>
    </rPh>
    <rPh sb="2" eb="4">
      <t>ホウシュウ</t>
    </rPh>
    <rPh sb="4" eb="6">
      <t>ゲツガク</t>
    </rPh>
    <phoneticPr fontId="2"/>
  </si>
  <si>
    <t>短期</t>
    <rPh sb="0" eb="2">
      <t>タンキ</t>
    </rPh>
    <phoneticPr fontId="2"/>
  </si>
  <si>
    <t>長期</t>
    <rPh sb="0" eb="2">
      <t>チョウキ</t>
    </rPh>
    <phoneticPr fontId="2"/>
  </si>
  <si>
    <t>参考：年俸月額</t>
    <rPh sb="0" eb="2">
      <t>サンコウ</t>
    </rPh>
    <rPh sb="3" eb="5">
      <t>ネンポウ</t>
    </rPh>
    <rPh sb="5" eb="7">
      <t>ゲツガク</t>
    </rPh>
    <phoneticPr fontId="2"/>
  </si>
  <si>
    <t>各種保険料率</t>
    <rPh sb="0" eb="2">
      <t>カクシュ</t>
    </rPh>
    <rPh sb="2" eb="4">
      <t>ホケン</t>
    </rPh>
    <rPh sb="4" eb="5">
      <t>リョウ</t>
    </rPh>
    <rPh sb="5" eb="6">
      <t>リツ</t>
    </rPh>
    <phoneticPr fontId="2"/>
  </si>
  <si>
    <t>/1000</t>
  </si>
  <si>
    <t>円/月</t>
    <rPh sb="0" eb="1">
      <t>エン</t>
    </rPh>
    <rPh sb="2" eb="3">
      <t>ツキ</t>
    </rPh>
    <phoneticPr fontId="2"/>
  </si>
  <si>
    <t>非常勤年俸</t>
    <rPh sb="0" eb="3">
      <t>ヒジョウキン</t>
    </rPh>
    <rPh sb="3" eb="5">
      <t>ネンポウ</t>
    </rPh>
    <phoneticPr fontId="2"/>
  </si>
  <si>
    <t>金額</t>
    <rPh sb="0" eb="2">
      <t>キンガク</t>
    </rPh>
    <phoneticPr fontId="2"/>
  </si>
  <si>
    <t>年俸</t>
    <rPh sb="0" eb="2">
      <t>ネンポウ</t>
    </rPh>
    <phoneticPr fontId="2"/>
  </si>
  <si>
    <t>月額</t>
    <rPh sb="0" eb="2">
      <t>ゲツガク</t>
    </rPh>
    <phoneticPr fontId="2"/>
  </si>
  <si>
    <t>任期付年俸</t>
    <rPh sb="0" eb="2">
      <t>ニンキ</t>
    </rPh>
    <rPh sb="2" eb="3">
      <t>ツ</t>
    </rPh>
    <rPh sb="3" eb="5">
      <t>ネンポウ</t>
    </rPh>
    <phoneticPr fontId="2"/>
  </si>
  <si>
    <t>短期標準報酬月額</t>
    <rPh sb="0" eb="2">
      <t>タンキ</t>
    </rPh>
    <rPh sb="2" eb="4">
      <t>ヒョウジュン</t>
    </rPh>
    <rPh sb="4" eb="6">
      <t>ホウシュウ</t>
    </rPh>
    <rPh sb="6" eb="8">
      <t>ゲツガク</t>
    </rPh>
    <phoneticPr fontId="2"/>
  </si>
  <si>
    <t>長期標準報酬月額</t>
    <rPh sb="0" eb="2">
      <t>チョウキ</t>
    </rPh>
    <rPh sb="2" eb="4">
      <t>ヒョウジュン</t>
    </rPh>
    <rPh sb="4" eb="6">
      <t>ホウシュウ</t>
    </rPh>
    <rPh sb="6" eb="8">
      <t>ゲツガク</t>
    </rPh>
    <phoneticPr fontId="2"/>
  </si>
  <si>
    <t>号数</t>
  </si>
  <si>
    <t>基本年俸額(円)</t>
  </si>
  <si>
    <t>年俸月額</t>
    <rPh sb="0" eb="2">
      <t>ネンポウ</t>
    </rPh>
    <rPh sb="2" eb="4">
      <t>ゲツガク</t>
    </rPh>
    <phoneticPr fontId="2"/>
  </si>
  <si>
    <t>時給適用職員（パートタイム勤務職員、限定職員（短時間）　試算表</t>
    <phoneticPr fontId="2"/>
  </si>
  <si>
    <t>１．試算対象者の職名と時給額を入力・選択してください。</t>
    <rPh sb="2" eb="4">
      <t>シサン</t>
    </rPh>
    <rPh sb="4" eb="6">
      <t>タイショウ</t>
    </rPh>
    <rPh sb="6" eb="7">
      <t>シャ</t>
    </rPh>
    <rPh sb="8" eb="10">
      <t>ショクメイ</t>
    </rPh>
    <rPh sb="11" eb="13">
      <t>ジキュウ</t>
    </rPh>
    <rPh sb="13" eb="14">
      <t>ガク</t>
    </rPh>
    <rPh sb="15" eb="17">
      <t>ニュウリョク</t>
    </rPh>
    <rPh sb="18" eb="20">
      <t>センタク</t>
    </rPh>
    <phoneticPr fontId="2"/>
  </si>
  <si>
    <t>＜年度途中で新規採用や雇用条件の変更を検討される場合＞</t>
    <rPh sb="1" eb="3">
      <t>ネンド</t>
    </rPh>
    <rPh sb="3" eb="5">
      <t>トチュウ</t>
    </rPh>
    <rPh sb="6" eb="8">
      <t>シンキ</t>
    </rPh>
    <rPh sb="8" eb="10">
      <t>サイヨウ</t>
    </rPh>
    <rPh sb="11" eb="13">
      <t>コヨウ</t>
    </rPh>
    <rPh sb="13" eb="15">
      <t>ジョウケン</t>
    </rPh>
    <rPh sb="16" eb="18">
      <t>ヘンコウ</t>
    </rPh>
    <rPh sb="19" eb="21">
      <t>ケントウ</t>
    </rPh>
    <rPh sb="24" eb="26">
      <t>バアイ</t>
    </rPh>
    <phoneticPr fontId="2"/>
  </si>
  <si>
    <t>時給</t>
    <rPh sb="0" eb="2">
      <t>ジキュウ</t>
    </rPh>
    <phoneticPr fontId="2"/>
  </si>
  <si>
    <t>・「4.試算」の表中「試算対象月フラグ」にて、各月を試算対象とするかどうかを</t>
    <rPh sb="4" eb="6">
      <t>シサン</t>
    </rPh>
    <rPh sb="8" eb="10">
      <t>ヒョウチュウ</t>
    </rPh>
    <rPh sb="11" eb="13">
      <t>シサン</t>
    </rPh>
    <rPh sb="13" eb="15">
      <t>タイショウ</t>
    </rPh>
    <rPh sb="15" eb="16">
      <t>ツキ</t>
    </rPh>
    <rPh sb="23" eb="25">
      <t>カクツキ</t>
    </rPh>
    <rPh sb="26" eb="28">
      <t>シサン</t>
    </rPh>
    <rPh sb="28" eb="30">
      <t>タイショウ</t>
    </rPh>
    <phoneticPr fontId="2"/>
  </si>
  <si>
    <t>※通勤手当額は採用後に提出いただく「通勤届」に基づき決定されるため、新規採用者については空白とするか，概算額を入力してください。</t>
    <rPh sb="1" eb="3">
      <t>ツウキン</t>
    </rPh>
    <rPh sb="3" eb="5">
      <t>テアテ</t>
    </rPh>
    <rPh sb="5" eb="6">
      <t>ガク</t>
    </rPh>
    <rPh sb="7" eb="9">
      <t>サイヨウ</t>
    </rPh>
    <rPh sb="9" eb="10">
      <t>ゴ</t>
    </rPh>
    <rPh sb="11" eb="13">
      <t>テイシュツ</t>
    </rPh>
    <rPh sb="18" eb="20">
      <t>ツウキン</t>
    </rPh>
    <rPh sb="20" eb="21">
      <t>トドケ</t>
    </rPh>
    <rPh sb="23" eb="24">
      <t>モト</t>
    </rPh>
    <rPh sb="26" eb="28">
      <t>ケッテイ</t>
    </rPh>
    <rPh sb="34" eb="36">
      <t>シンキ</t>
    </rPh>
    <rPh sb="36" eb="38">
      <t>サイヨウ</t>
    </rPh>
    <rPh sb="38" eb="39">
      <t>シャ</t>
    </rPh>
    <rPh sb="44" eb="46">
      <t>クウハク</t>
    </rPh>
    <phoneticPr fontId="2"/>
  </si>
  <si>
    <t>２．試算対象者の勤務曜日、時間数を選択してください。</t>
    <rPh sb="2" eb="4">
      <t>シサン</t>
    </rPh>
    <rPh sb="4" eb="6">
      <t>タイショウ</t>
    </rPh>
    <rPh sb="6" eb="7">
      <t>シャ</t>
    </rPh>
    <rPh sb="8" eb="10">
      <t>キンム</t>
    </rPh>
    <rPh sb="10" eb="12">
      <t>ヨウビ</t>
    </rPh>
    <rPh sb="13" eb="16">
      <t>ジカンスウ</t>
    </rPh>
    <rPh sb="17" eb="19">
      <t>センタク</t>
    </rPh>
    <phoneticPr fontId="2"/>
  </si>
  <si>
    <t>曜日</t>
    <rPh sb="0" eb="2">
      <t>ヨウビ</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</si>
  <si>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</si>
  <si>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</si>
  <si>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</si>
  <si>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</si>
  <si>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</si>
  <si>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週</t>
    <rPh sb="0" eb="1">
      <t>シュウ</t>
    </rPh>
    <phoneticPr fontId="2"/>
  </si>
  <si>
    <t>社会保険、雇用保険の加入の有・無判定</t>
    <rPh sb="0" eb="2">
      <t>シャカイ</t>
    </rPh>
    <rPh sb="2" eb="4">
      <t>ホケン</t>
    </rPh>
    <rPh sb="5" eb="7">
      <t>コヨウ</t>
    </rPh>
    <rPh sb="7" eb="9">
      <t>ホケン</t>
    </rPh>
    <rPh sb="10" eb="12">
      <t>カニュウ</t>
    </rPh>
    <rPh sb="13" eb="14">
      <t>タモツ</t>
    </rPh>
    <rPh sb="15" eb="16">
      <t>ム</t>
    </rPh>
    <rPh sb="16" eb="18">
      <t>ハンテイ</t>
    </rPh>
    <phoneticPr fontId="2"/>
  </si>
  <si>
    <t>勤務時間数(※)</t>
    <rPh sb="0" eb="2">
      <t>キンム</t>
    </rPh>
    <rPh sb="2" eb="4">
      <t>ジカン</t>
    </rPh>
    <rPh sb="4" eb="5">
      <t>スウ</t>
    </rPh>
    <phoneticPr fontId="2"/>
  </si>
  <si>
    <t>→</t>
    <phoneticPr fontId="2"/>
  </si>
  <si>
    <t>【勤務時間数に関する留意点】</t>
    <rPh sb="1" eb="3">
      <t>キンム</t>
    </rPh>
    <rPh sb="3" eb="5">
      <t>ジカン</t>
    </rPh>
    <rPh sb="5" eb="6">
      <t>スウ</t>
    </rPh>
    <rPh sb="7" eb="8">
      <t>カン</t>
    </rPh>
    <rPh sb="10" eb="13">
      <t>リュウイテン</t>
    </rPh>
    <phoneticPr fontId="2"/>
  </si>
  <si>
    <r>
      <t>　・</t>
    </r>
    <r>
      <rPr>
        <sz val="12"/>
        <color rgb="FFFF0000"/>
        <rFont val="メイリオ"/>
        <family val="3"/>
        <charset val="128"/>
      </rPr>
      <t>週30時間、1日7時間45分</t>
    </r>
    <r>
      <rPr>
        <sz val="12"/>
        <rFont val="メイリオ"/>
        <family val="3"/>
        <charset val="128"/>
      </rPr>
      <t>が限度となります。（雇用時間数については、各部局ごとに上限を定めている場合があります。部局担当係へ確認してください。）</t>
    </r>
    <rPh sb="15" eb="16">
      <t>フン</t>
    </rPh>
    <rPh sb="26" eb="28">
      <t>コヨウ</t>
    </rPh>
    <rPh sb="28" eb="31">
      <t>ジカンスウ</t>
    </rPh>
    <rPh sb="37" eb="38">
      <t>カク</t>
    </rPh>
    <rPh sb="38" eb="40">
      <t>ブキョク</t>
    </rPh>
    <rPh sb="43" eb="45">
      <t>ジョウゲン</t>
    </rPh>
    <rPh sb="46" eb="47">
      <t>サダ</t>
    </rPh>
    <rPh sb="51" eb="53">
      <t>バアイ</t>
    </rPh>
    <rPh sb="59" eb="61">
      <t>ブキョク</t>
    </rPh>
    <rPh sb="61" eb="63">
      <t>タントウ</t>
    </rPh>
    <rPh sb="63" eb="64">
      <t>カカリ</t>
    </rPh>
    <rPh sb="65" eb="67">
      <t>カクニン</t>
    </rPh>
    <phoneticPr fontId="2"/>
  </si>
  <si>
    <r>
      <t>　・</t>
    </r>
    <r>
      <rPr>
        <sz val="12"/>
        <color rgb="FFFF0000"/>
        <rFont val="メイリオ"/>
        <family val="3"/>
        <charset val="128"/>
      </rPr>
      <t>学生の雇用</t>
    </r>
    <r>
      <rPr>
        <sz val="12"/>
        <color theme="1"/>
        <rFont val="メイリオ"/>
        <family val="3"/>
        <charset val="128"/>
      </rPr>
      <t>は学業に支障が生じない範囲での雇用に限られます。</t>
    </r>
    <phoneticPr fontId="2"/>
  </si>
  <si>
    <t>　　　※学生の雇用方法（週の勤務時間数の上限やTAとの重複雇用など）については各部局担当へ確認してください。</t>
    <rPh sb="4" eb="6">
      <t>ガクセイ</t>
    </rPh>
    <rPh sb="7" eb="9">
      <t>コヨウ</t>
    </rPh>
    <rPh sb="9" eb="11">
      <t>ホウホウ</t>
    </rPh>
    <rPh sb="12" eb="13">
      <t>シュウ</t>
    </rPh>
    <rPh sb="14" eb="16">
      <t>キンム</t>
    </rPh>
    <rPh sb="16" eb="18">
      <t>ジカン</t>
    </rPh>
    <rPh sb="18" eb="19">
      <t>スウ</t>
    </rPh>
    <rPh sb="20" eb="22">
      <t>ジョウゲン</t>
    </rPh>
    <rPh sb="27" eb="29">
      <t>チョウフク</t>
    </rPh>
    <rPh sb="29" eb="31">
      <t>コヨウ</t>
    </rPh>
    <rPh sb="39" eb="42">
      <t>カクブキョク</t>
    </rPh>
    <rPh sb="42" eb="44">
      <t>タントウ</t>
    </rPh>
    <rPh sb="45" eb="47">
      <t>カクニン</t>
    </rPh>
    <phoneticPr fontId="2"/>
  </si>
  <si>
    <t>３．試算対象者の社会保険加入の有・無を入力してください。</t>
    <rPh sb="2" eb="4">
      <t>シサン</t>
    </rPh>
    <rPh sb="4" eb="7">
      <t>タイショウシャ</t>
    </rPh>
    <rPh sb="8" eb="10">
      <t>シャカイ</t>
    </rPh>
    <rPh sb="10" eb="12">
      <t>ホケン</t>
    </rPh>
    <rPh sb="12" eb="14">
      <t>カニュウ</t>
    </rPh>
    <rPh sb="15" eb="16">
      <t>アリ</t>
    </rPh>
    <rPh sb="17" eb="18">
      <t>ム</t>
    </rPh>
    <rPh sb="19" eb="21">
      <t>ニュウリョク</t>
    </rPh>
    <phoneticPr fontId="2"/>
  </si>
  <si>
    <t>　　※デフォルトはすべて「有」としていますので、２の「社会保険、雇用保険の加入の有・無判定」欄を参考に各保険の加入の有無を設定してください。</t>
    <rPh sb="13" eb="14">
      <t>アリ</t>
    </rPh>
    <rPh sb="27" eb="29">
      <t>シャカイ</t>
    </rPh>
    <rPh sb="29" eb="31">
      <t>ホケン</t>
    </rPh>
    <rPh sb="32" eb="34">
      <t>コヨウ</t>
    </rPh>
    <rPh sb="34" eb="36">
      <t>ホケン</t>
    </rPh>
    <rPh sb="37" eb="39">
      <t>カニュウ</t>
    </rPh>
    <rPh sb="40" eb="41">
      <t>アリ</t>
    </rPh>
    <rPh sb="42" eb="43">
      <t>ム</t>
    </rPh>
    <rPh sb="43" eb="45">
      <t>ハンテイ</t>
    </rPh>
    <rPh sb="46" eb="47">
      <t>ラン</t>
    </rPh>
    <rPh sb="48" eb="50">
      <t>サンコウ</t>
    </rPh>
    <rPh sb="51" eb="52">
      <t>カク</t>
    </rPh>
    <rPh sb="52" eb="54">
      <t>ホケン</t>
    </rPh>
    <rPh sb="55" eb="57">
      <t>カニュウ</t>
    </rPh>
    <rPh sb="58" eb="60">
      <t>ウム</t>
    </rPh>
    <rPh sb="61" eb="63">
      <t>セッテイ</t>
    </rPh>
    <phoneticPr fontId="2"/>
  </si>
  <si>
    <t>※「週21時間以上」または「20時間で時給が1,100円以上」の場合は”有”とする。</t>
    <rPh sb="2" eb="3">
      <t>シュウ</t>
    </rPh>
    <rPh sb="5" eb="9">
      <t>ジカンイジョウ</t>
    </rPh>
    <rPh sb="16" eb="18">
      <t>ジカン</t>
    </rPh>
    <rPh sb="19" eb="21">
      <t>ジキュウ</t>
    </rPh>
    <rPh sb="27" eb="30">
      <t>エンイジョウ</t>
    </rPh>
    <rPh sb="32" eb="34">
      <t>バアイ</t>
    </rPh>
    <rPh sb="36" eb="37">
      <t>アリ</t>
    </rPh>
    <phoneticPr fontId="2"/>
  </si>
  <si>
    <t>※年度途中に40歳になる場合、
　到達月から"有"とする。</t>
    <rPh sb="1" eb="3">
      <t>ネンド</t>
    </rPh>
    <rPh sb="3" eb="5">
      <t>トチュウ</t>
    </rPh>
    <rPh sb="8" eb="9">
      <t>サイ</t>
    </rPh>
    <rPh sb="12" eb="14">
      <t>バアイ</t>
    </rPh>
    <rPh sb="17" eb="19">
      <t>トウタツ</t>
    </rPh>
    <rPh sb="19" eb="20">
      <t>ツキ</t>
    </rPh>
    <rPh sb="23" eb="24">
      <t>ア</t>
    </rPh>
    <phoneticPr fontId="2"/>
  </si>
  <si>
    <t>※週20時間以上の場合は”有”とする。</t>
    <rPh sb="1" eb="2">
      <t>シュウ</t>
    </rPh>
    <rPh sb="4" eb="8">
      <t>ジカンイジョウ</t>
    </rPh>
    <rPh sb="9" eb="11">
      <t>バアイ</t>
    </rPh>
    <rPh sb="13" eb="14">
      <t>アリ</t>
    </rPh>
    <phoneticPr fontId="2"/>
  </si>
  <si>
    <t>４．試算</t>
    <rPh sb="2" eb="4">
      <t>シサン</t>
    </rPh>
    <phoneticPr fontId="2"/>
  </si>
  <si>
    <r>
      <t>　・</t>
    </r>
    <r>
      <rPr>
        <b/>
        <u/>
        <sz val="14"/>
        <color rgb="FFFF0000"/>
        <rFont val="メイリオ"/>
        <family val="3"/>
        <charset val="128"/>
      </rPr>
      <t>年度途中での新規採用や雇用財源や勤務時間数等の変更</t>
    </r>
    <r>
      <rPr>
        <b/>
        <sz val="14"/>
        <rFont val="メイリオ"/>
        <family val="3"/>
        <charset val="128"/>
      </rPr>
      <t>などによる試算を行う場合は、表中の</t>
    </r>
    <r>
      <rPr>
        <b/>
        <u/>
        <sz val="14"/>
        <color rgb="FFFF0000"/>
        <rFont val="メイリオ"/>
        <family val="3"/>
        <charset val="128"/>
      </rPr>
      <t>「試算対象月フラグ」にて試算不要な月を「無」</t>
    </r>
    <r>
      <rPr>
        <b/>
        <sz val="14"/>
        <rFont val="メイリオ"/>
        <family val="3"/>
        <charset val="128"/>
      </rPr>
      <t>としてください。</t>
    </r>
    <rPh sb="13" eb="15">
      <t>コヨウ</t>
    </rPh>
    <rPh sb="15" eb="17">
      <t>ザイゲン</t>
    </rPh>
    <rPh sb="18" eb="20">
      <t>キンム</t>
    </rPh>
    <rPh sb="20" eb="22">
      <t>ジカン</t>
    </rPh>
    <rPh sb="22" eb="23">
      <t>スウ</t>
    </rPh>
    <rPh sb="23" eb="24">
      <t>トウ</t>
    </rPh>
    <phoneticPr fontId="2"/>
  </si>
  <si>
    <t>勤務日数</t>
    <rPh sb="0" eb="2">
      <t>キンム</t>
    </rPh>
    <rPh sb="2" eb="3">
      <t>ヒ</t>
    </rPh>
    <rPh sb="3" eb="4">
      <t>カズ</t>
    </rPh>
    <phoneticPr fontId="2"/>
  </si>
  <si>
    <t>-</t>
    <phoneticPr fontId="2"/>
  </si>
  <si>
    <t>参考：時給＊週勤務時間数*4+通勤手当</t>
    <rPh sb="0" eb="2">
      <t>サンコウ</t>
    </rPh>
    <rPh sb="3" eb="5">
      <t>ジキュウ</t>
    </rPh>
    <rPh sb="6" eb="7">
      <t>シュウ</t>
    </rPh>
    <rPh sb="7" eb="9">
      <t>キンム</t>
    </rPh>
    <rPh sb="9" eb="11">
      <t>ジカン</t>
    </rPh>
    <rPh sb="11" eb="12">
      <t>スウ</t>
    </rPh>
    <rPh sb="15" eb="17">
      <t>ツウキン</t>
    </rPh>
    <rPh sb="17" eb="19">
      <t>テアテ</t>
    </rPh>
    <phoneticPr fontId="2"/>
  </si>
  <si>
    <t>〇表1-1　：　事務補佐員・事務員、技術補佐員・技術員</t>
    <rPh sb="1" eb="2">
      <t>ヒョウ</t>
    </rPh>
    <rPh sb="8" eb="10">
      <t>ジム</t>
    </rPh>
    <rPh sb="10" eb="13">
      <t>ホサイン</t>
    </rPh>
    <rPh sb="14" eb="16">
      <t>ジム</t>
    </rPh>
    <rPh sb="16" eb="17">
      <t>イン</t>
    </rPh>
    <rPh sb="18" eb="20">
      <t>ギジュツ</t>
    </rPh>
    <rPh sb="20" eb="23">
      <t>ホサイン</t>
    </rPh>
    <rPh sb="24" eb="27">
      <t>ギジュツイン</t>
    </rPh>
    <phoneticPr fontId="2"/>
  </si>
  <si>
    <t>事務補佐員、技術補佐員：当初採用日からの経過日数によって自動的に時間給が決まります。</t>
    <rPh sb="0" eb="2">
      <t>ジム</t>
    </rPh>
    <rPh sb="2" eb="5">
      <t>ホサイン</t>
    </rPh>
    <rPh sb="6" eb="8">
      <t>ギジュツ</t>
    </rPh>
    <rPh sb="8" eb="11">
      <t>ホサイン</t>
    </rPh>
    <rPh sb="12" eb="14">
      <t>トウショ</t>
    </rPh>
    <rPh sb="14" eb="16">
      <t>サイヨウ</t>
    </rPh>
    <rPh sb="16" eb="17">
      <t>ビ</t>
    </rPh>
    <rPh sb="20" eb="22">
      <t>ケイカ</t>
    </rPh>
    <rPh sb="22" eb="24">
      <t>ニッスウ</t>
    </rPh>
    <rPh sb="28" eb="31">
      <t>ジドウテキ</t>
    </rPh>
    <rPh sb="32" eb="35">
      <t>ジカンキュウ</t>
    </rPh>
    <rPh sb="36" eb="37">
      <t>キ</t>
    </rPh>
    <phoneticPr fontId="2"/>
  </si>
  <si>
    <t>事務員、技術員：一律同一単価となります。　</t>
    <rPh sb="0" eb="2">
      <t>ジム</t>
    </rPh>
    <rPh sb="2" eb="3">
      <t>イン</t>
    </rPh>
    <rPh sb="4" eb="7">
      <t>ギジュツイン</t>
    </rPh>
    <rPh sb="8" eb="10">
      <t>イチリツ</t>
    </rPh>
    <rPh sb="10" eb="12">
      <t>ドウイツ</t>
    </rPh>
    <rPh sb="12" eb="14">
      <t>タンカ</t>
    </rPh>
    <phoneticPr fontId="2"/>
  </si>
  <si>
    <t>事務補佐員・技術補佐員</t>
    <rPh sb="0" eb="2">
      <t>ジム</t>
    </rPh>
    <rPh sb="2" eb="5">
      <t>ホサイン</t>
    </rPh>
    <phoneticPr fontId="2"/>
  </si>
  <si>
    <t>事務員・技術員</t>
    <rPh sb="0" eb="2">
      <t>ジム</t>
    </rPh>
    <rPh sb="2" eb="3">
      <t>イン</t>
    </rPh>
    <rPh sb="4" eb="7">
      <t>ギジュツイン</t>
    </rPh>
    <phoneticPr fontId="2"/>
  </si>
  <si>
    <t>高度</t>
    <rPh sb="0" eb="2">
      <t>コウド</t>
    </rPh>
    <phoneticPr fontId="2"/>
  </si>
  <si>
    <t>〇表1-2　：　臨時用務員、用務員</t>
    <rPh sb="1" eb="2">
      <t>ヒョウ</t>
    </rPh>
    <rPh sb="8" eb="10">
      <t>リンジ</t>
    </rPh>
    <rPh sb="10" eb="13">
      <t>ヨウムイン</t>
    </rPh>
    <rPh sb="14" eb="17">
      <t>ヨウムイン</t>
    </rPh>
    <phoneticPr fontId="2"/>
  </si>
  <si>
    <t>技能補佐員・臨時用務員：当初採用日からの経過日数によって自動的に時間給が決まります。</t>
    <rPh sb="0" eb="2">
      <t>ギノウ</t>
    </rPh>
    <rPh sb="2" eb="5">
      <t>ホサイン</t>
    </rPh>
    <rPh sb="6" eb="8">
      <t>リンジ</t>
    </rPh>
    <rPh sb="8" eb="11">
      <t>ヨウムイン</t>
    </rPh>
    <rPh sb="12" eb="14">
      <t>トウショ</t>
    </rPh>
    <rPh sb="14" eb="16">
      <t>サイヨウ</t>
    </rPh>
    <rPh sb="16" eb="17">
      <t>ビ</t>
    </rPh>
    <rPh sb="20" eb="22">
      <t>ケイカ</t>
    </rPh>
    <rPh sb="22" eb="24">
      <t>ニッスウ</t>
    </rPh>
    <rPh sb="28" eb="31">
      <t>ジドウテキ</t>
    </rPh>
    <rPh sb="32" eb="35">
      <t>ジカンキュウ</t>
    </rPh>
    <rPh sb="36" eb="37">
      <t>キ</t>
    </rPh>
    <phoneticPr fontId="2"/>
  </si>
  <si>
    <t>技能員、用務員：一律同一単価となります。　</t>
    <rPh sb="0" eb="3">
      <t>ギノウイン</t>
    </rPh>
    <rPh sb="4" eb="7">
      <t>ヨウムイン</t>
    </rPh>
    <rPh sb="8" eb="10">
      <t>イチリツ</t>
    </rPh>
    <rPh sb="10" eb="12">
      <t>ドウイツ</t>
    </rPh>
    <rPh sb="12" eb="14">
      <t>タンカ</t>
    </rPh>
    <phoneticPr fontId="2"/>
  </si>
  <si>
    <t>技能員・用務員</t>
    <rPh sb="0" eb="3">
      <t>ギノウイン</t>
    </rPh>
    <rPh sb="4" eb="7">
      <t>ヨウムイン</t>
    </rPh>
    <phoneticPr fontId="2"/>
  </si>
  <si>
    <t>〇表２　：　研究員・研究アシスタント</t>
    <rPh sb="1" eb="2">
      <t>ヒョウ</t>
    </rPh>
    <rPh sb="6" eb="9">
      <t>ケンキュウイン</t>
    </rPh>
    <rPh sb="10" eb="12">
      <t>ケンキュウ</t>
    </rPh>
    <phoneticPr fontId="2"/>
  </si>
  <si>
    <t>　　　　　→経歴・予算等に応じて任意に時間給を選択することができます</t>
    <rPh sb="6" eb="8">
      <t>ケイレキ</t>
    </rPh>
    <rPh sb="9" eb="11">
      <t>ヨサン</t>
    </rPh>
    <rPh sb="11" eb="12">
      <t>トウ</t>
    </rPh>
    <rPh sb="13" eb="14">
      <t>オウ</t>
    </rPh>
    <rPh sb="16" eb="18">
      <t>ニンイ</t>
    </rPh>
    <rPh sb="19" eb="22">
      <t>ジカンキュウ</t>
    </rPh>
    <rPh sb="23" eb="25">
      <t>センタク</t>
    </rPh>
    <phoneticPr fontId="2"/>
  </si>
  <si>
    <t>級－号　給</t>
    <rPh sb="0" eb="1">
      <t>キュウ</t>
    </rPh>
    <rPh sb="2" eb="3">
      <t>ゴウ</t>
    </rPh>
    <rPh sb="4" eb="5">
      <t>キュウ</t>
    </rPh>
    <phoneticPr fontId="2"/>
  </si>
  <si>
    <t>時間給（円）</t>
    <rPh sb="0" eb="3">
      <t>ジカンキュウ</t>
    </rPh>
    <rPh sb="4" eb="5">
      <t>エン</t>
    </rPh>
    <phoneticPr fontId="2"/>
  </si>
  <si>
    <t>〈　　対象職名　　〉</t>
    <rPh sb="3" eb="5">
      <t>タイショウ</t>
    </rPh>
    <rPh sb="5" eb="7">
      <t>ショクメイ</t>
    </rPh>
    <phoneticPr fontId="2"/>
  </si>
  <si>
    <t>研究アシスタント</t>
    <rPh sb="0" eb="2">
      <t>ケンキュウ</t>
    </rPh>
    <phoneticPr fontId="2"/>
  </si>
  <si>
    <t>〇表３　：　TA・RA</t>
    <rPh sb="1" eb="2">
      <t>ヒョウ</t>
    </rPh>
    <phoneticPr fontId="2"/>
  </si>
  <si>
    <t>雇用する学生の学年により給与単価が決定されます。</t>
    <rPh sb="0" eb="2">
      <t>コヨウ</t>
    </rPh>
    <rPh sb="4" eb="6">
      <t>ガクセイ</t>
    </rPh>
    <rPh sb="7" eb="9">
      <t>ガクネン</t>
    </rPh>
    <rPh sb="12" eb="14">
      <t>キュウヨ</t>
    </rPh>
    <rPh sb="14" eb="16">
      <t>タンカ</t>
    </rPh>
    <rPh sb="17" eb="19">
      <t>ケッテイ</t>
    </rPh>
    <phoneticPr fontId="2"/>
  </si>
  <si>
    <t>〇標準報酬月額表は下記の全国健康保険協会のホームページからダウンロードして更新します。</t>
  </si>
  <si>
    <t>【保険料率および改定時期】</t>
    <rPh sb="1" eb="3">
      <t>ホケン</t>
    </rPh>
    <rPh sb="3" eb="5">
      <t>リョウリツ</t>
    </rPh>
    <rPh sb="8" eb="10">
      <t>カイテイ</t>
    </rPh>
    <rPh sb="10" eb="12">
      <t>ジキ</t>
    </rPh>
    <phoneticPr fontId="2"/>
  </si>
  <si>
    <t>※各保険料率の「改定時期」に併せて、率を入力する。</t>
    <rPh sb="1" eb="5">
      <t>カクホケンリョウ</t>
    </rPh>
    <rPh sb="5" eb="6">
      <t>リツ</t>
    </rPh>
    <rPh sb="8" eb="10">
      <t>カイテイ</t>
    </rPh>
    <rPh sb="10" eb="12">
      <t>ジキ</t>
    </rPh>
    <rPh sb="14" eb="15">
      <t>アワ</t>
    </rPh>
    <rPh sb="18" eb="19">
      <t>リツ</t>
    </rPh>
    <rPh sb="20" eb="22">
      <t>ニュウリョク</t>
    </rPh>
    <phoneticPr fontId="2"/>
  </si>
  <si>
    <t>※改定時期について、常勤職員は当該月の率を変更する。</t>
    <rPh sb="1" eb="3">
      <t>カイテイ</t>
    </rPh>
    <rPh sb="3" eb="5">
      <t>ジキ</t>
    </rPh>
    <rPh sb="10" eb="12">
      <t>ジョウキン</t>
    </rPh>
    <rPh sb="12" eb="14">
      <t>ショクイン</t>
    </rPh>
    <rPh sb="15" eb="17">
      <t>トウガイ</t>
    </rPh>
    <rPh sb="17" eb="18">
      <t>ツキ</t>
    </rPh>
    <rPh sb="19" eb="20">
      <t>リツ</t>
    </rPh>
    <rPh sb="21" eb="23">
      <t>ヘンコウ</t>
    </rPh>
    <phoneticPr fontId="2"/>
  </si>
  <si>
    <t xml:space="preserve"> 　非常勤は、改訂月の前月の率を変更する。</t>
    <rPh sb="2" eb="5">
      <t>ヒジョウキン</t>
    </rPh>
    <rPh sb="7" eb="9">
      <t>カイテイ</t>
    </rPh>
    <rPh sb="9" eb="10">
      <t>ツキ</t>
    </rPh>
    <rPh sb="11" eb="13">
      <t>ゼンゲツ</t>
    </rPh>
    <rPh sb="14" eb="15">
      <t>リツ</t>
    </rPh>
    <rPh sb="16" eb="18">
      <t>ヘンコウ</t>
    </rPh>
    <phoneticPr fontId="2"/>
  </si>
  <si>
    <t>単位：千分率（短期事務費は円）</t>
    <rPh sb="0" eb="2">
      <t>タンイ</t>
    </rPh>
    <rPh sb="3" eb="6">
      <t>センブンリツ</t>
    </rPh>
    <rPh sb="7" eb="9">
      <t>タンキ</t>
    </rPh>
    <rPh sb="9" eb="12">
      <t>ジムヒ</t>
    </rPh>
    <rPh sb="13" eb="14">
      <t>エン</t>
    </rPh>
    <phoneticPr fontId="2"/>
  </si>
  <si>
    <t>対象区分</t>
    <rPh sb="0" eb="2">
      <t>タイショウ</t>
    </rPh>
    <rPh sb="2" eb="4">
      <t>クブン</t>
    </rPh>
    <phoneticPr fontId="2"/>
  </si>
  <si>
    <t>種別</t>
    <rPh sb="0" eb="2">
      <t>シュベツ</t>
    </rPh>
    <phoneticPr fontId="2"/>
  </si>
  <si>
    <t>改定時期</t>
    <rPh sb="0" eb="2">
      <t>カイテイ</t>
    </rPh>
    <rPh sb="2" eb="4">
      <t>ジキ</t>
    </rPh>
    <phoneticPr fontId="2"/>
  </si>
  <si>
    <t>4月</t>
    <rPh sb="1" eb="2">
      <t>ガツ</t>
    </rPh>
    <phoneticPr fontId="2"/>
  </si>
  <si>
    <t>5月</t>
  </si>
  <si>
    <t>6月</t>
  </si>
  <si>
    <t>7月</t>
  </si>
  <si>
    <t>8月</t>
  </si>
  <si>
    <t>9月</t>
  </si>
  <si>
    <t>10月</t>
  </si>
  <si>
    <t>11月</t>
  </si>
  <si>
    <t>12月</t>
  </si>
  <si>
    <t>1月</t>
    <phoneticPr fontId="2"/>
  </si>
  <si>
    <t>2月</t>
  </si>
  <si>
    <t>3月</t>
  </si>
  <si>
    <t>本人分</t>
    <rPh sb="0" eb="2">
      <t>ホンニン</t>
    </rPh>
    <rPh sb="2" eb="3">
      <t>ブン</t>
    </rPh>
    <phoneticPr fontId="2"/>
  </si>
  <si>
    <t>事業主</t>
    <rPh sb="0" eb="3">
      <t>ジギョウヌシ</t>
    </rPh>
    <phoneticPr fontId="2"/>
  </si>
  <si>
    <t>計</t>
    <rPh sb="0" eb="1">
      <t>ケイ</t>
    </rPh>
    <phoneticPr fontId="2"/>
  </si>
  <si>
    <t>任期付正職員
／限定職員
（フルタイム）</t>
    <rPh sb="0" eb="2">
      <t>ニンキ</t>
    </rPh>
    <rPh sb="2" eb="3">
      <t>ツ</t>
    </rPh>
    <rPh sb="3" eb="6">
      <t>セイショクイン</t>
    </rPh>
    <rPh sb="8" eb="10">
      <t>ゲンテイ</t>
    </rPh>
    <rPh sb="10" eb="12">
      <t>ショクイン</t>
    </rPh>
    <phoneticPr fontId="2"/>
  </si>
  <si>
    <t>共済組合</t>
    <rPh sb="0" eb="4">
      <t>キョウサイクミアイ</t>
    </rPh>
    <phoneticPr fontId="2"/>
  </si>
  <si>
    <t>①厚生年金</t>
    <rPh sb="1" eb="3">
      <t>コウセイ</t>
    </rPh>
    <rPh sb="3" eb="5">
      <t>ネンキン</t>
    </rPh>
    <phoneticPr fontId="2"/>
  </si>
  <si>
    <t>②退職等年金</t>
    <rPh sb="1" eb="3">
      <t>タイショク</t>
    </rPh>
    <rPh sb="3" eb="4">
      <t>トウ</t>
    </rPh>
    <rPh sb="4" eb="6">
      <t>ネンキン</t>
    </rPh>
    <phoneticPr fontId="2"/>
  </si>
  <si>
    <t>③経過的公務上負担金</t>
    <rPh sb="1" eb="4">
      <t>ケイカテキ</t>
    </rPh>
    <rPh sb="4" eb="7">
      <t>コウムジョウ</t>
    </rPh>
    <rPh sb="7" eb="10">
      <t>フタンキン</t>
    </rPh>
    <phoneticPr fontId="2"/>
  </si>
  <si>
    <t>介護</t>
    <rPh sb="0" eb="2">
      <t>カイゴ</t>
    </rPh>
    <phoneticPr fontId="2"/>
  </si>
  <si>
    <t>子ども・子育て
拠出金</t>
    <rPh sb="0" eb="1">
      <t>コ</t>
    </rPh>
    <rPh sb="4" eb="6">
      <t>コソダ</t>
    </rPh>
    <rPh sb="8" eb="11">
      <t>キョシュツキン</t>
    </rPh>
    <phoneticPr fontId="2"/>
  </si>
  <si>
    <t>短期事務費
（1か月を入力）</t>
    <rPh sb="0" eb="2">
      <t>タンキ</t>
    </rPh>
    <rPh sb="2" eb="5">
      <t>ジムヒ</t>
    </rPh>
    <rPh sb="9" eb="10">
      <t>ゲツ</t>
    </rPh>
    <rPh sb="11" eb="13">
      <t>ニュウリョク</t>
    </rPh>
    <phoneticPr fontId="2"/>
  </si>
  <si>
    <t>契約職員</t>
    <rPh sb="0" eb="2">
      <t>ケイヤク</t>
    </rPh>
    <rPh sb="2" eb="4">
      <t>ショクイン</t>
    </rPh>
    <phoneticPr fontId="2"/>
  </si>
  <si>
    <t>社会保険
（協会けんぽ）</t>
    <rPh sb="0" eb="2">
      <t>シャカイ</t>
    </rPh>
    <rPh sb="2" eb="4">
      <t>ホケン</t>
    </rPh>
    <rPh sb="6" eb="8">
      <t>キョウカイ</t>
    </rPh>
    <phoneticPr fontId="2"/>
  </si>
  <si>
    <t>全員</t>
    <rPh sb="0" eb="2">
      <t>ゼンイン</t>
    </rPh>
    <phoneticPr fontId="2"/>
  </si>
  <si>
    <t>労働保険</t>
    <rPh sb="0" eb="2">
      <t>ロウドウ</t>
    </rPh>
    <rPh sb="2" eb="4">
      <t>ホケン</t>
    </rPh>
    <phoneticPr fontId="2"/>
  </si>
  <si>
    <t>〇</t>
    <phoneticPr fontId="2"/>
  </si>
  <si>
    <t>年度　勤務日数、勤務時間数　算出シート</t>
    <rPh sb="0" eb="2">
      <t>ネンド</t>
    </rPh>
    <phoneticPr fontId="2"/>
  </si>
  <si>
    <t>：手入力</t>
    <rPh sb="1" eb="2">
      <t>テ</t>
    </rPh>
    <rPh sb="2" eb="4">
      <t>ニュウリョク</t>
    </rPh>
    <phoneticPr fontId="2"/>
  </si>
  <si>
    <t>：自動入力</t>
    <rPh sb="1" eb="3">
      <t>ジドウ</t>
    </rPh>
    <rPh sb="3" eb="5">
      <t>ニュウリョク</t>
    </rPh>
    <phoneticPr fontId="2"/>
  </si>
  <si>
    <t>１．平日の日数</t>
    <rPh sb="2" eb="4">
      <t>ヘイジツ</t>
    </rPh>
    <rPh sb="5" eb="7">
      <t>ニッスウ</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</si>
  <si>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</si>
  <si>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</si>
  <si>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</si>
  <si>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</si>
  <si>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</si>
  <si>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</si>
  <si>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</si>
  <si>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</si>
  <si>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</si>
  <si>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１月</t>
    <rPh sb="1" eb="2">
      <t>ガツ</t>
    </rPh>
    <phoneticPr fontId="2"/>
  </si>
  <si>
    <t>２月</t>
    <rPh sb="1" eb="2">
      <t>ガツ</t>
    </rPh>
    <phoneticPr fontId="2"/>
  </si>
  <si>
    <t>３月</t>
    <rPh sb="1" eb="2">
      <t>ガツ</t>
    </rPh>
    <phoneticPr fontId="2"/>
  </si>
  <si>
    <t>合計</t>
    <rPh sb="0" eb="2">
      <t>ゴウケイ</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</si>
  <si>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</si>
  <si>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</si>
  <si>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</si>
  <si>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</si>
  <si>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</si>
  <si>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２．自動計算：勤務日数と勤務時間数</t>
    <rPh sb="2" eb="4">
      <t>ジドウ</t>
    </rPh>
    <rPh sb="4" eb="6">
      <t>ケイサン</t>
    </rPh>
    <rPh sb="7" eb="9">
      <t>キンム</t>
    </rPh>
    <rPh sb="9" eb="11">
      <t>ニッスウ</t>
    </rPh>
    <rPh sb="12" eb="14">
      <t>キンム</t>
    </rPh>
    <rPh sb="14" eb="16">
      <t>ジカン</t>
    </rPh>
    <rPh sb="16" eb="17">
      <t>スウ</t>
    </rPh>
    <phoneticPr fontId="2"/>
  </si>
  <si>
    <t>（１）年俸制シート用</t>
    <rPh sb="3" eb="6">
      <t>ネンポウセイ</t>
    </rPh>
    <rPh sb="9" eb="10">
      <t>ヨウ</t>
    </rPh>
    <phoneticPr fontId="2"/>
  </si>
  <si>
    <t>【勤務日数】</t>
    <rPh sb="1" eb="3">
      <t>キンム</t>
    </rPh>
    <rPh sb="3" eb="5">
      <t>ニッスウ</t>
    </rPh>
    <phoneticPr fontId="2"/>
  </si>
  <si>
    <t>【勤務時間数】</t>
    <rPh sb="1" eb="3">
      <t>キンム</t>
    </rPh>
    <rPh sb="3" eb="5">
      <t>ジカン</t>
    </rPh>
    <rPh sb="5" eb="6">
      <t>スウ</t>
    </rPh>
    <phoneticPr fontId="2"/>
  </si>
  <si>
    <t>（２）時給シート用</t>
    <rPh sb="3" eb="5">
      <t>ジキュウ</t>
    </rPh>
    <rPh sb="8" eb="9">
      <t>ヨウ</t>
    </rPh>
    <phoneticPr fontId="2"/>
  </si>
  <si>
    <t>〇ドロップダウンリスト　マスタデータ</t>
    <phoneticPr fontId="2"/>
  </si>
  <si>
    <t>＜説明＞</t>
    <rPh sb="1" eb="3">
      <t>セツメイ</t>
    </rPh>
    <phoneticPr fontId="2"/>
  </si>
  <si>
    <t>・各シートのドロップダウンリストに、このシートから転記表示させています。</t>
    <rPh sb="1" eb="2">
      <t>カク</t>
    </rPh>
    <rPh sb="25" eb="27">
      <t>テンキ</t>
    </rPh>
    <rPh sb="27" eb="29">
      <t>ヒョウジ</t>
    </rPh>
    <phoneticPr fontId="2"/>
  </si>
  <si>
    <t>・各ドロップダウンリストを更新・変更する場合は、以下の手順で行ってください。</t>
    <rPh sb="1" eb="2">
      <t>カク</t>
    </rPh>
    <rPh sb="13" eb="15">
      <t>コウシン</t>
    </rPh>
    <rPh sb="16" eb="18">
      <t>ヘンコウ</t>
    </rPh>
    <rPh sb="20" eb="22">
      <t>バアイ</t>
    </rPh>
    <rPh sb="24" eb="26">
      <t>イカ</t>
    </rPh>
    <rPh sb="27" eb="29">
      <t>テジュン</t>
    </rPh>
    <rPh sb="30" eb="31">
      <t>オコナ</t>
    </rPh>
    <phoneticPr fontId="2"/>
  </si>
  <si>
    <t>　　※ドロップダウンリスト表示は「範囲」を指定しています。更新作業（特に追加・削除）を行う場合は</t>
    <rPh sb="13" eb="15">
      <t>ヒョウジ</t>
    </rPh>
    <rPh sb="17" eb="19">
      <t>ハンイ</t>
    </rPh>
    <rPh sb="21" eb="23">
      <t>シテイ</t>
    </rPh>
    <rPh sb="29" eb="31">
      <t>コウシン</t>
    </rPh>
    <rPh sb="31" eb="33">
      <t>サギョウ</t>
    </rPh>
    <rPh sb="34" eb="35">
      <t>トク</t>
    </rPh>
    <rPh sb="36" eb="38">
      <t>ツイカ</t>
    </rPh>
    <rPh sb="39" eb="41">
      <t>サクジョ</t>
    </rPh>
    <rPh sb="43" eb="44">
      <t>オコナ</t>
    </rPh>
    <rPh sb="45" eb="47">
      <t>バアイ</t>
    </rPh>
    <phoneticPr fontId="2"/>
  </si>
  <si>
    <t>　　　各リスト元データの「範囲」が変わらないように注意してください。</t>
    <rPh sb="13" eb="15">
      <t>ハンイ</t>
    </rPh>
    <rPh sb="17" eb="18">
      <t>カ</t>
    </rPh>
    <rPh sb="25" eb="27">
      <t>チュウイ</t>
    </rPh>
    <phoneticPr fontId="2"/>
  </si>
  <si>
    <t>（１）～</t>
    <phoneticPr fontId="2"/>
  </si>
  <si>
    <t>（２）～</t>
  </si>
  <si>
    <t>（３）～</t>
  </si>
  <si>
    <t>１．年俸制シート</t>
    <rPh sb="2" eb="5">
      <t>ネンポウセイ</t>
    </rPh>
    <phoneticPr fontId="2"/>
  </si>
  <si>
    <t>任期付正職員　※特任教員、研究員など</t>
    <rPh sb="0" eb="2">
      <t>ニンキ</t>
    </rPh>
    <rPh sb="2" eb="3">
      <t>ツキ</t>
    </rPh>
    <rPh sb="3" eb="6">
      <t>セイショクイン</t>
    </rPh>
    <rPh sb="8" eb="10">
      <t>トクニン</t>
    </rPh>
    <rPh sb="10" eb="12">
      <t>キョウイン</t>
    </rPh>
    <rPh sb="13" eb="16">
      <t>ケンキュウイン</t>
    </rPh>
    <phoneticPr fontId="2"/>
  </si>
  <si>
    <t>契約職員　※事務補佐員、技術補佐員、特任教員など</t>
    <rPh sb="0" eb="2">
      <t>ケイヤク</t>
    </rPh>
    <rPh sb="2" eb="4">
      <t>ショクイン</t>
    </rPh>
    <rPh sb="6" eb="8">
      <t>ジム</t>
    </rPh>
    <rPh sb="8" eb="11">
      <t>ホサイン</t>
    </rPh>
    <rPh sb="12" eb="14">
      <t>ギジュツ</t>
    </rPh>
    <rPh sb="14" eb="17">
      <t>ホサイン</t>
    </rPh>
    <rPh sb="18" eb="20">
      <t>トクニン</t>
    </rPh>
    <rPh sb="20" eb="22">
      <t>キョウイン</t>
    </rPh>
    <phoneticPr fontId="2"/>
  </si>
  <si>
    <t>限定職員（フルタイム）　※事務員、技術員など</t>
    <rPh sb="0" eb="2">
      <t>ゲンテイ</t>
    </rPh>
    <rPh sb="2" eb="4">
      <t>ショクイン</t>
    </rPh>
    <rPh sb="13" eb="16">
      <t>ジムイン</t>
    </rPh>
    <rPh sb="17" eb="20">
      <t>ギジュツイン</t>
    </rPh>
    <phoneticPr fontId="2"/>
  </si>
  <si>
    <t>社会保険</t>
    <rPh sb="0" eb="2">
      <t>シャカイ</t>
    </rPh>
    <rPh sb="2" eb="4">
      <t>ホケン</t>
    </rPh>
    <phoneticPr fontId="2"/>
  </si>
  <si>
    <t>有</t>
    <rPh sb="0" eb="1">
      <t>アリ</t>
    </rPh>
    <phoneticPr fontId="2"/>
  </si>
  <si>
    <t>無</t>
    <rPh sb="0" eb="1">
      <t>ナ</t>
    </rPh>
    <phoneticPr fontId="2"/>
  </si>
  <si>
    <t>２．時給シート</t>
    <rPh sb="2" eb="4">
      <t>ジキュウ</t>
    </rPh>
    <phoneticPr fontId="2"/>
  </si>
  <si>
    <t>事務補佐員・事務員</t>
    <rPh sb="0" eb="2">
      <t>ジム</t>
    </rPh>
    <rPh sb="2" eb="5">
      <t>ホサイン</t>
    </rPh>
    <rPh sb="6" eb="8">
      <t>ジム</t>
    </rPh>
    <rPh sb="8" eb="9">
      <t>イン</t>
    </rPh>
    <phoneticPr fontId="2"/>
  </si>
  <si>
    <t>技術補佐員・技術員</t>
    <phoneticPr fontId="2"/>
  </si>
  <si>
    <t>特任教員、研究員、研究アシスタント</t>
    <rPh sb="0" eb="2">
      <t>トクニン</t>
    </rPh>
    <rPh sb="2" eb="4">
      <t>キョウイン</t>
    </rPh>
    <rPh sb="9" eb="11">
      <t>ケンキュウ</t>
    </rPh>
    <phoneticPr fontId="2"/>
  </si>
  <si>
    <t>技能補佐員・技能員、臨時用務員・用務員</t>
    <rPh sb="0" eb="2">
      <t>ギノウ</t>
    </rPh>
    <rPh sb="2" eb="5">
      <t>ホサイン</t>
    </rPh>
    <rPh sb="6" eb="9">
      <t>ギノウイン</t>
    </rPh>
    <phoneticPr fontId="2"/>
  </si>
  <si>
    <t>TA・RA</t>
    <phoneticPr fontId="2"/>
  </si>
  <si>
    <t>勤務時間数</t>
    <rPh sb="0" eb="2">
      <t>キンム</t>
    </rPh>
    <rPh sb="2" eb="4">
      <t>ジカン</t>
    </rPh>
    <rPh sb="4" eb="5">
      <t>スウ</t>
    </rPh>
    <phoneticPr fontId="2"/>
  </si>
  <si>
    <t>３．消費税率</t>
    <rPh sb="2" eb="5">
      <t>ショウヒゼイ</t>
    </rPh>
    <rPh sb="5" eb="6">
      <t>リツ</t>
    </rPh>
    <phoneticPr fontId="2"/>
  </si>
  <si>
    <t>　※ダウンロードしたExcelファイルの「愛知県の保険料額表のシート」を下記（A6セルを先頭）に貼り付けてください。</t>
    <rPh sb="21" eb="24">
      <t>アイチケン</t>
    </rPh>
    <rPh sb="25" eb="30">
      <t>ホケンリョウガクヒョウ</t>
    </rPh>
    <rPh sb="36" eb="38">
      <t>カキ</t>
    </rPh>
    <rPh sb="44" eb="46">
      <t>セントウ</t>
    </rPh>
    <rPh sb="48" eb="49">
      <t>ハ</t>
    </rPh>
    <rPh sb="50" eb="51">
      <t>ツ</t>
    </rPh>
    <phoneticPr fontId="2"/>
  </si>
  <si>
    <t>（愛知県）</t>
  </si>
  <si>
    <t>（単位：円）</t>
    <rPh sb="1" eb="3">
      <t>タンイ</t>
    </rPh>
    <rPh sb="4" eb="5">
      <t>エン</t>
    </rPh>
    <phoneticPr fontId="36"/>
  </si>
  <si>
    <t>標  準  報  酬</t>
    <rPh sb="0" eb="1">
      <t>シルベ</t>
    </rPh>
    <rPh sb="3" eb="4">
      <t>ジュン</t>
    </rPh>
    <rPh sb="6" eb="7">
      <t>ホウ</t>
    </rPh>
    <rPh sb="9" eb="10">
      <t>シュウ</t>
    </rPh>
    <phoneticPr fontId="36"/>
  </si>
  <si>
    <t>報  酬  月  額</t>
    <rPh sb="0" eb="1">
      <t>ホウ</t>
    </rPh>
    <rPh sb="3" eb="4">
      <t>シュウ</t>
    </rPh>
    <rPh sb="6" eb="7">
      <t>ツキ</t>
    </rPh>
    <rPh sb="9" eb="10">
      <t>ガク</t>
    </rPh>
    <phoneticPr fontId="36"/>
  </si>
  <si>
    <t>全国健康保険協会管掌健康保険料</t>
    <rPh sb="0" eb="2">
      <t>ゼンコク</t>
    </rPh>
    <rPh sb="2" eb="4">
      <t>ケンコウ</t>
    </rPh>
    <rPh sb="4" eb="6">
      <t>ホケン</t>
    </rPh>
    <rPh sb="6" eb="8">
      <t>キョウカイ</t>
    </rPh>
    <rPh sb="8" eb="10">
      <t>カンショウ</t>
    </rPh>
    <rPh sb="10" eb="12">
      <t>ケンコウ</t>
    </rPh>
    <rPh sb="12" eb="14">
      <t>ホケン</t>
    </rPh>
    <rPh sb="14" eb="15">
      <t>リョウ</t>
    </rPh>
    <phoneticPr fontId="36"/>
  </si>
  <si>
    <r>
      <t>厚生年金保険料</t>
    </r>
    <r>
      <rPr>
        <sz val="6"/>
        <color theme="1"/>
        <rFont val="ＭＳ Ｐゴシック"/>
        <family val="3"/>
        <charset val="128"/>
        <scheme val="minor"/>
      </rPr>
      <t>（厚生年金基金加入員を除く）</t>
    </r>
    <rPh sb="0" eb="2">
      <t>コウセイ</t>
    </rPh>
    <rPh sb="2" eb="4">
      <t>ネンキン</t>
    </rPh>
    <rPh sb="4" eb="7">
      <t>ホケンリョウ</t>
    </rPh>
    <rPh sb="8" eb="10">
      <t>コウセイ</t>
    </rPh>
    <rPh sb="10" eb="12">
      <t>ネンキン</t>
    </rPh>
    <rPh sb="12" eb="14">
      <t>キキン</t>
    </rPh>
    <rPh sb="14" eb="16">
      <t>カニュウ</t>
    </rPh>
    <rPh sb="16" eb="17">
      <t>イン</t>
    </rPh>
    <rPh sb="18" eb="19">
      <t>ノゾ</t>
    </rPh>
    <phoneticPr fontId="36"/>
  </si>
  <si>
    <t>介護保険第２号被保険者
に該当しない場合</t>
    <rPh sb="0" eb="2">
      <t>カイゴ</t>
    </rPh>
    <rPh sb="2" eb="4">
      <t>ホケン</t>
    </rPh>
    <rPh sb="4" eb="5">
      <t>ダイ</t>
    </rPh>
    <rPh sb="6" eb="7">
      <t>ゴウ</t>
    </rPh>
    <rPh sb="7" eb="11">
      <t>ヒホケンシャ</t>
    </rPh>
    <rPh sb="13" eb="15">
      <t>ガイトウ</t>
    </rPh>
    <rPh sb="18" eb="20">
      <t>バアイ</t>
    </rPh>
    <phoneticPr fontId="36"/>
  </si>
  <si>
    <t>介護保険第２号被保険者
に該当する場合</t>
    <rPh sb="0" eb="2">
      <t>カイゴ</t>
    </rPh>
    <rPh sb="2" eb="4">
      <t>ホケン</t>
    </rPh>
    <rPh sb="4" eb="5">
      <t>ダイ</t>
    </rPh>
    <rPh sb="6" eb="7">
      <t>ゴウ</t>
    </rPh>
    <rPh sb="7" eb="11">
      <t>ヒホケンシャ</t>
    </rPh>
    <rPh sb="13" eb="15">
      <t>ガイトウ</t>
    </rPh>
    <rPh sb="17" eb="19">
      <t>バアイ</t>
    </rPh>
    <phoneticPr fontId="36"/>
  </si>
  <si>
    <t>一般、坑内員・船員</t>
    <rPh sb="0" eb="2">
      <t>イッパン</t>
    </rPh>
    <phoneticPr fontId="36"/>
  </si>
  <si>
    <t>等級</t>
    <rPh sb="0" eb="2">
      <t>トウキュウ</t>
    </rPh>
    <phoneticPr fontId="36"/>
  </si>
  <si>
    <t>月  額</t>
    <rPh sb="0" eb="1">
      <t>ツキ</t>
    </rPh>
    <rPh sb="3" eb="4">
      <t>ガク</t>
    </rPh>
    <phoneticPr fontId="36"/>
  </si>
  <si>
    <t>全  額</t>
    <rPh sb="0" eb="1">
      <t>ゼン</t>
    </rPh>
    <rPh sb="3" eb="4">
      <t>ガク</t>
    </rPh>
    <phoneticPr fontId="36"/>
  </si>
  <si>
    <t>折半額</t>
    <rPh sb="0" eb="2">
      <t>セッパン</t>
    </rPh>
    <rPh sb="2" eb="3">
      <t>ガク</t>
    </rPh>
    <phoneticPr fontId="36"/>
  </si>
  <si>
    <t>円以上</t>
    <rPh sb="0" eb="1">
      <t>エン</t>
    </rPh>
    <rPh sb="1" eb="3">
      <t>イジョウ</t>
    </rPh>
    <phoneticPr fontId="36"/>
  </si>
  <si>
    <t>円未満</t>
    <rPh sb="0" eb="1">
      <t>エン</t>
    </rPh>
    <rPh sb="1" eb="3">
      <t>ミマン</t>
    </rPh>
    <phoneticPr fontId="36"/>
  </si>
  <si>
    <t>※厚生年金基金に加入している方の</t>
    <rPh sb="1" eb="3">
      <t>コウセイ</t>
    </rPh>
    <rPh sb="3" eb="5">
      <t>ネンキン</t>
    </rPh>
    <rPh sb="5" eb="7">
      <t>キキン</t>
    </rPh>
    <rPh sb="8" eb="10">
      <t>カニュウ</t>
    </rPh>
    <rPh sb="14" eb="15">
      <t>カタ</t>
    </rPh>
    <phoneticPr fontId="36"/>
  </si>
  <si>
    <t>　 厚生年金保険料率は、基金ごとに</t>
    <rPh sb="8" eb="9">
      <t>リョウ</t>
    </rPh>
    <rPh sb="9" eb="10">
      <t>リツ</t>
    </rPh>
    <rPh sb="12" eb="14">
      <t>キキン</t>
    </rPh>
    <phoneticPr fontId="36"/>
  </si>
  <si>
    <t>　 定められている免除保険料率</t>
    <phoneticPr fontId="36"/>
  </si>
  <si>
    <t xml:space="preserve">   （2.4％～5.0％）を控除した率となり</t>
    <phoneticPr fontId="36"/>
  </si>
  <si>
    <t xml:space="preserve">   ます。</t>
    <phoneticPr fontId="36"/>
  </si>
  <si>
    <t>　 加入する基金ごとに異なりますの</t>
    <phoneticPr fontId="36"/>
  </si>
  <si>
    <t>　 で、免除保険料率および厚生年金</t>
    <rPh sb="4" eb="6">
      <t>メンジョ</t>
    </rPh>
    <rPh sb="6" eb="8">
      <t>ホケン</t>
    </rPh>
    <rPh sb="8" eb="9">
      <t>リョウ</t>
    </rPh>
    <phoneticPr fontId="36"/>
  </si>
  <si>
    <t>　 基金の掛金については、加入する</t>
    <phoneticPr fontId="36"/>
  </si>
  <si>
    <t>　 厚生年金基金にお問い合わせ</t>
    <phoneticPr fontId="36"/>
  </si>
  <si>
    <t>　 ください。</t>
    <phoneticPr fontId="36"/>
  </si>
  <si>
    <t>◆等級欄の（　）内の数字は、厚生年金保険の標準報酬月額等級です。</t>
    <rPh sb="1" eb="3">
      <t>トウキュウ</t>
    </rPh>
    <rPh sb="3" eb="4">
      <t>ラン</t>
    </rPh>
    <rPh sb="8" eb="9">
      <t>ナイ</t>
    </rPh>
    <rPh sb="10" eb="12">
      <t>スウジ</t>
    </rPh>
    <rPh sb="14" eb="16">
      <t>コウセイ</t>
    </rPh>
    <rPh sb="16" eb="18">
      <t>ネンキン</t>
    </rPh>
    <rPh sb="18" eb="20">
      <t>ホケン</t>
    </rPh>
    <rPh sb="21" eb="23">
      <t>ヒョウジュン</t>
    </rPh>
    <rPh sb="23" eb="25">
      <t>ホウシュウ</t>
    </rPh>
    <rPh sb="25" eb="27">
      <t>ゲツガク</t>
    </rPh>
    <rPh sb="27" eb="29">
      <t>トウキュウ</t>
    </rPh>
    <phoneticPr fontId="36"/>
  </si>
  <si>
    <t>　4（1）等級の「報酬月額」欄は、厚生年金保険の場合「93,000円未満」と読み替えてください。</t>
    <rPh sb="5" eb="7">
      <t>トウキュウ</t>
    </rPh>
    <rPh sb="9" eb="11">
      <t>ホウシュウ</t>
    </rPh>
    <rPh sb="11" eb="13">
      <t>ゲツガク</t>
    </rPh>
    <rPh sb="14" eb="15">
      <t>ラン</t>
    </rPh>
    <rPh sb="17" eb="19">
      <t>コウセイ</t>
    </rPh>
    <rPh sb="19" eb="21">
      <t>ネンキン</t>
    </rPh>
    <rPh sb="21" eb="23">
      <t>ホケン</t>
    </rPh>
    <rPh sb="24" eb="26">
      <t>バアイ</t>
    </rPh>
    <rPh sb="33" eb="34">
      <t>エン</t>
    </rPh>
    <rPh sb="34" eb="36">
      <t>ミマン</t>
    </rPh>
    <rPh sb="38" eb="39">
      <t>ヨ</t>
    </rPh>
    <rPh sb="40" eb="41">
      <t>カ</t>
    </rPh>
    <phoneticPr fontId="36"/>
  </si>
  <si>
    <t>　35（32）等級の「報酬月額」欄は、厚生年金保険の場合「635,000円以上」と読み替えてください。</t>
    <rPh sb="7" eb="9">
      <t>トウキュウ</t>
    </rPh>
    <rPh sb="11" eb="13">
      <t>ホウシュウ</t>
    </rPh>
    <rPh sb="13" eb="15">
      <t>ゲツガク</t>
    </rPh>
    <rPh sb="16" eb="17">
      <t>ラン</t>
    </rPh>
    <rPh sb="19" eb="21">
      <t>コウセイ</t>
    </rPh>
    <rPh sb="21" eb="23">
      <t>ネンキン</t>
    </rPh>
    <rPh sb="23" eb="25">
      <t>ホケン</t>
    </rPh>
    <rPh sb="26" eb="28">
      <t>バアイ</t>
    </rPh>
    <rPh sb="36" eb="37">
      <t>エン</t>
    </rPh>
    <rPh sb="37" eb="39">
      <t>イジョウ</t>
    </rPh>
    <rPh sb="41" eb="42">
      <t>ヨ</t>
    </rPh>
    <rPh sb="43" eb="44">
      <t>カ</t>
    </rPh>
    <phoneticPr fontId="36"/>
  </si>
  <si>
    <t xml:space="preserve">  ○被保険者負担分（表の折半額の欄）に円未満の端数がある場合</t>
    <rPh sb="3" eb="7">
      <t>ヒホケンシャ</t>
    </rPh>
    <rPh sb="7" eb="9">
      <t>フタン</t>
    </rPh>
    <rPh sb="9" eb="10">
      <t>ブン</t>
    </rPh>
    <rPh sb="11" eb="12">
      <t>ヒョウ</t>
    </rPh>
    <rPh sb="13" eb="15">
      <t>セッパン</t>
    </rPh>
    <rPh sb="15" eb="16">
      <t>ガク</t>
    </rPh>
    <rPh sb="17" eb="18">
      <t>ラン</t>
    </rPh>
    <rPh sb="20" eb="21">
      <t>エン</t>
    </rPh>
    <rPh sb="21" eb="23">
      <t>ミマン</t>
    </rPh>
    <rPh sb="24" eb="26">
      <t>ハスウ</t>
    </rPh>
    <rPh sb="29" eb="31">
      <t>バアイ</t>
    </rPh>
    <phoneticPr fontId="36"/>
  </si>
  <si>
    <t>　  ①事業主が、給与から被保険者負担分を控除する場合、被保険者負担分の端数が50銭以下の場合は切り捨て、50銭を超える場合は切り上げて1円となります。</t>
    <rPh sb="4" eb="7">
      <t>ジギョウヌシ</t>
    </rPh>
    <rPh sb="9" eb="11">
      <t>キュウヨ</t>
    </rPh>
    <rPh sb="13" eb="17">
      <t>ヒホケンシャ</t>
    </rPh>
    <rPh sb="17" eb="19">
      <t>フタン</t>
    </rPh>
    <rPh sb="19" eb="20">
      <t>ブン</t>
    </rPh>
    <rPh sb="21" eb="23">
      <t>コウジョ</t>
    </rPh>
    <rPh sb="25" eb="27">
      <t>バアイ</t>
    </rPh>
    <rPh sb="28" eb="32">
      <t>ヒホケンシャ</t>
    </rPh>
    <rPh sb="32" eb="34">
      <t>フタン</t>
    </rPh>
    <rPh sb="34" eb="35">
      <t>ブン</t>
    </rPh>
    <rPh sb="36" eb="38">
      <t>ハスウ</t>
    </rPh>
    <rPh sb="41" eb="42">
      <t>セン</t>
    </rPh>
    <rPh sb="42" eb="44">
      <t>イカ</t>
    </rPh>
    <rPh sb="45" eb="47">
      <t>バアイ</t>
    </rPh>
    <rPh sb="48" eb="49">
      <t>キ</t>
    </rPh>
    <rPh sb="50" eb="51">
      <t>ス</t>
    </rPh>
    <rPh sb="55" eb="56">
      <t>セン</t>
    </rPh>
    <rPh sb="57" eb="58">
      <t>コ</t>
    </rPh>
    <rPh sb="60" eb="62">
      <t>バアイ</t>
    </rPh>
    <rPh sb="63" eb="64">
      <t>キ</t>
    </rPh>
    <rPh sb="65" eb="66">
      <t>ア</t>
    </rPh>
    <rPh sb="69" eb="70">
      <t>エン</t>
    </rPh>
    <phoneticPr fontId="36"/>
  </si>
  <si>
    <t>　  ②被保険者が、被保険者負担分を事業主へ現金で支払う場合、被保険者負担分の端数が50銭未満の場合は切り捨て、50銭以上の場合は切り上げて1円となります。</t>
    <rPh sb="4" eb="8">
      <t>ヒホケンシャ</t>
    </rPh>
    <rPh sb="10" eb="14">
      <t>ヒホケンシャ</t>
    </rPh>
    <rPh sb="14" eb="16">
      <t>フタン</t>
    </rPh>
    <rPh sb="16" eb="17">
      <t>ブン</t>
    </rPh>
    <rPh sb="18" eb="21">
      <t>ジギョウヌシ</t>
    </rPh>
    <rPh sb="22" eb="24">
      <t>ゲンキン</t>
    </rPh>
    <rPh sb="25" eb="27">
      <t>シハラ</t>
    </rPh>
    <rPh sb="28" eb="30">
      <t>バアイ</t>
    </rPh>
    <rPh sb="31" eb="35">
      <t>ヒホケンシャ</t>
    </rPh>
    <rPh sb="35" eb="37">
      <t>フタン</t>
    </rPh>
    <rPh sb="37" eb="38">
      <t>ブン</t>
    </rPh>
    <rPh sb="39" eb="41">
      <t>ハスウ</t>
    </rPh>
    <rPh sb="44" eb="45">
      <t>セン</t>
    </rPh>
    <rPh sb="45" eb="47">
      <t>ミマン</t>
    </rPh>
    <rPh sb="48" eb="50">
      <t>バアイ</t>
    </rPh>
    <rPh sb="51" eb="52">
      <t>キ</t>
    </rPh>
    <rPh sb="53" eb="54">
      <t>ス</t>
    </rPh>
    <rPh sb="58" eb="59">
      <t>セン</t>
    </rPh>
    <rPh sb="59" eb="61">
      <t>イジョウ</t>
    </rPh>
    <rPh sb="62" eb="64">
      <t>バアイ</t>
    </rPh>
    <rPh sb="65" eb="66">
      <t>キ</t>
    </rPh>
    <rPh sb="67" eb="68">
      <t>ア</t>
    </rPh>
    <rPh sb="71" eb="72">
      <t>エン</t>
    </rPh>
    <phoneticPr fontId="36"/>
  </si>
  <si>
    <t>　  （注）①、②にかかわらず、事業主と被保険者間で特約がある場合には、特約に基づき端数処理をすることができます。</t>
    <rPh sb="4" eb="5">
      <t>チュウ</t>
    </rPh>
    <rPh sb="16" eb="19">
      <t>ジギョウヌシ</t>
    </rPh>
    <rPh sb="20" eb="24">
      <t>ヒホケンシャ</t>
    </rPh>
    <rPh sb="24" eb="25">
      <t>カン</t>
    </rPh>
    <rPh sb="26" eb="28">
      <t>トクヤク</t>
    </rPh>
    <rPh sb="31" eb="33">
      <t>バアイ</t>
    </rPh>
    <rPh sb="36" eb="38">
      <t>トクヤク</t>
    </rPh>
    <rPh sb="39" eb="40">
      <t>モト</t>
    </rPh>
    <rPh sb="42" eb="44">
      <t>ハスウ</t>
    </rPh>
    <rPh sb="44" eb="46">
      <t>ショリ</t>
    </rPh>
    <phoneticPr fontId="36"/>
  </si>
  <si>
    <t xml:space="preserve">  ○納入告知書の保険料額</t>
    <rPh sb="3" eb="5">
      <t>ノウニュウ</t>
    </rPh>
    <rPh sb="5" eb="8">
      <t>コクチショ</t>
    </rPh>
    <rPh sb="9" eb="11">
      <t>ホケン</t>
    </rPh>
    <rPh sb="11" eb="12">
      <t>リョウ</t>
    </rPh>
    <rPh sb="12" eb="13">
      <t>ガク</t>
    </rPh>
    <phoneticPr fontId="36"/>
  </si>
  <si>
    <t xml:space="preserve">  　納入告知書の保険料額は、被保険者個々の保険料額を合算した金額になります。ただし、合算した金額に円未満の端数がある場合は、その端数を切り捨てた額となります。</t>
    <rPh sb="3" eb="5">
      <t>ノウニュウ</t>
    </rPh>
    <rPh sb="5" eb="8">
      <t>コクチショ</t>
    </rPh>
    <rPh sb="9" eb="11">
      <t>ホケン</t>
    </rPh>
    <rPh sb="11" eb="12">
      <t>リョウ</t>
    </rPh>
    <rPh sb="12" eb="13">
      <t>ガク</t>
    </rPh>
    <rPh sb="15" eb="19">
      <t>ヒホケンシャ</t>
    </rPh>
    <rPh sb="19" eb="21">
      <t>ココ</t>
    </rPh>
    <rPh sb="22" eb="24">
      <t>ホケン</t>
    </rPh>
    <rPh sb="24" eb="25">
      <t>リョウ</t>
    </rPh>
    <rPh sb="25" eb="26">
      <t>ガク</t>
    </rPh>
    <rPh sb="27" eb="29">
      <t>ガッサン</t>
    </rPh>
    <rPh sb="31" eb="33">
      <t>キンガク</t>
    </rPh>
    <rPh sb="43" eb="45">
      <t>ガッサン</t>
    </rPh>
    <rPh sb="47" eb="49">
      <t>キンガク</t>
    </rPh>
    <rPh sb="50" eb="51">
      <t>エン</t>
    </rPh>
    <rPh sb="51" eb="53">
      <t>ミマン</t>
    </rPh>
    <rPh sb="54" eb="56">
      <t>ハスウ</t>
    </rPh>
    <rPh sb="59" eb="61">
      <t>バアイ</t>
    </rPh>
    <rPh sb="65" eb="67">
      <t>ハスウ</t>
    </rPh>
    <rPh sb="68" eb="69">
      <t>キ</t>
    </rPh>
    <rPh sb="70" eb="71">
      <t>ス</t>
    </rPh>
    <rPh sb="73" eb="74">
      <t>ガク</t>
    </rPh>
    <phoneticPr fontId="36"/>
  </si>
  <si>
    <t xml:space="preserve">  ○賞与にかかる保険料額</t>
    <rPh sb="3" eb="5">
      <t>ショウヨ</t>
    </rPh>
    <rPh sb="9" eb="12">
      <t>ホケンリョウ</t>
    </rPh>
    <rPh sb="12" eb="13">
      <t>ガク</t>
    </rPh>
    <phoneticPr fontId="36"/>
  </si>
  <si>
    <t xml:space="preserve">  　賞与に係る保険料額は、賞与額から1,000円未満の端数を切り捨てた額（標準賞与額)に、保険料率を乗じた額となります。</t>
    <rPh sb="3" eb="5">
      <t>ショウヨ</t>
    </rPh>
    <rPh sb="6" eb="7">
      <t>カカ</t>
    </rPh>
    <rPh sb="8" eb="11">
      <t>ホケンリョウ</t>
    </rPh>
    <rPh sb="11" eb="12">
      <t>ガク</t>
    </rPh>
    <rPh sb="14" eb="16">
      <t>ショウヨ</t>
    </rPh>
    <rPh sb="16" eb="17">
      <t>ガク</t>
    </rPh>
    <rPh sb="24" eb="25">
      <t>エン</t>
    </rPh>
    <rPh sb="25" eb="27">
      <t>ミマン</t>
    </rPh>
    <rPh sb="28" eb="30">
      <t>ハスウ</t>
    </rPh>
    <rPh sb="31" eb="32">
      <t>キ</t>
    </rPh>
    <rPh sb="33" eb="34">
      <t>ス</t>
    </rPh>
    <rPh sb="36" eb="37">
      <t>ガク</t>
    </rPh>
    <rPh sb="38" eb="40">
      <t>ヒョウジュン</t>
    </rPh>
    <rPh sb="40" eb="42">
      <t>ショウヨ</t>
    </rPh>
    <rPh sb="42" eb="43">
      <t>ガク</t>
    </rPh>
    <rPh sb="46" eb="48">
      <t>ホケン</t>
    </rPh>
    <rPh sb="48" eb="49">
      <t>リョウ</t>
    </rPh>
    <rPh sb="49" eb="50">
      <t>リツ</t>
    </rPh>
    <rPh sb="51" eb="52">
      <t>ジョウ</t>
    </rPh>
    <rPh sb="54" eb="55">
      <t>ガク</t>
    </rPh>
    <phoneticPr fontId="36"/>
  </si>
  <si>
    <t xml:space="preserve">  　また、標準賞与額の上限は、健康保険は年間573万円（毎年4月1日から翌年3月31日までの累計額。）となり、厚生年金保険と子ども・子育て拠出金の場合は</t>
    <rPh sb="6" eb="8">
      <t>ヒョウジュン</t>
    </rPh>
    <rPh sb="8" eb="10">
      <t>ショウヨ</t>
    </rPh>
    <rPh sb="10" eb="11">
      <t>ガク</t>
    </rPh>
    <rPh sb="12" eb="14">
      <t>ジョウゲン</t>
    </rPh>
    <rPh sb="16" eb="18">
      <t>ケンコウ</t>
    </rPh>
    <rPh sb="18" eb="20">
      <t>ホケン</t>
    </rPh>
    <rPh sb="21" eb="23">
      <t>ネンカン</t>
    </rPh>
    <rPh sb="26" eb="27">
      <t>マン</t>
    </rPh>
    <rPh sb="27" eb="28">
      <t>エン</t>
    </rPh>
    <rPh sb="29" eb="31">
      <t>マイトシ</t>
    </rPh>
    <rPh sb="32" eb="33">
      <t>ガツ</t>
    </rPh>
    <rPh sb="34" eb="35">
      <t>ヒ</t>
    </rPh>
    <rPh sb="37" eb="39">
      <t>ヨクネン</t>
    </rPh>
    <rPh sb="40" eb="41">
      <t>ガツ</t>
    </rPh>
    <rPh sb="43" eb="44">
      <t>ヒ</t>
    </rPh>
    <rPh sb="47" eb="50">
      <t>ルイケイガク</t>
    </rPh>
    <rPh sb="56" eb="58">
      <t>コウセイ</t>
    </rPh>
    <rPh sb="58" eb="60">
      <t>ネンキン</t>
    </rPh>
    <rPh sb="60" eb="62">
      <t>ホケン</t>
    </rPh>
    <phoneticPr fontId="36"/>
  </si>
  <si>
    <t>　　月間150万円となります。　</t>
  </si>
  <si>
    <t>　○子ども・子育て拠出金</t>
    <rPh sb="2" eb="3">
      <t>コ</t>
    </rPh>
    <rPh sb="6" eb="8">
      <t>コソダ</t>
    </rPh>
    <rPh sb="9" eb="12">
      <t>キョシュツキン</t>
    </rPh>
    <phoneticPr fontId="36"/>
  </si>
  <si>
    <t>　　事業主の方は、児童手当の支給に要する費用等の一部として、子ども・子育て拠出金を負担いただくことになります。（被保険者の負担はありません。）</t>
    <rPh sb="2" eb="5">
      <t>ジギョウヌシ</t>
    </rPh>
    <rPh sb="6" eb="7">
      <t>カタ</t>
    </rPh>
    <rPh sb="9" eb="11">
      <t>ジドウ</t>
    </rPh>
    <rPh sb="11" eb="13">
      <t>テアテ</t>
    </rPh>
    <rPh sb="14" eb="16">
      <t>シキュウ</t>
    </rPh>
    <rPh sb="17" eb="18">
      <t>ヨウ</t>
    </rPh>
    <rPh sb="20" eb="22">
      <t>ヒヨウ</t>
    </rPh>
    <rPh sb="22" eb="23">
      <t>トウ</t>
    </rPh>
    <rPh sb="24" eb="26">
      <t>イチブ</t>
    </rPh>
    <rPh sb="30" eb="31">
      <t>コ</t>
    </rPh>
    <rPh sb="34" eb="36">
      <t>コソダ</t>
    </rPh>
    <rPh sb="37" eb="40">
      <t>キョシュツキン</t>
    </rPh>
    <rPh sb="41" eb="43">
      <t>フタン</t>
    </rPh>
    <rPh sb="56" eb="60">
      <t>ヒホケンシャ</t>
    </rPh>
    <rPh sb="61" eb="63">
      <t>フタン</t>
    </rPh>
    <phoneticPr fontId="36"/>
  </si>
  <si>
    <t>　　この子ども・子育て拠出金の額は、被保険者個々の厚生年金保険の標準報酬月額および標準賞与額に、拠出金率（0.36％）を乗じて得た額の総額となります。</t>
    <rPh sb="4" eb="5">
      <t>コ</t>
    </rPh>
    <rPh sb="8" eb="10">
      <t>コソダ</t>
    </rPh>
    <rPh sb="11" eb="14">
      <t>キョシュツキン</t>
    </rPh>
    <rPh sb="15" eb="16">
      <t>ガク</t>
    </rPh>
    <rPh sb="18" eb="22">
      <t>ヒホケンシャ</t>
    </rPh>
    <rPh sb="22" eb="23">
      <t>コ</t>
    </rPh>
    <rPh sb="25" eb="27">
      <t>コウセイ</t>
    </rPh>
    <rPh sb="27" eb="29">
      <t>ネンキン</t>
    </rPh>
    <rPh sb="29" eb="31">
      <t>ホケン</t>
    </rPh>
    <rPh sb="32" eb="34">
      <t>ヒョウジュン</t>
    </rPh>
    <rPh sb="34" eb="36">
      <t>ホウシュウ</t>
    </rPh>
    <rPh sb="36" eb="38">
      <t>ゲツガク</t>
    </rPh>
    <rPh sb="41" eb="43">
      <t>ヒョウジュン</t>
    </rPh>
    <rPh sb="43" eb="45">
      <t>ショウヨ</t>
    </rPh>
    <rPh sb="45" eb="46">
      <t>ガク</t>
    </rPh>
    <rPh sb="48" eb="51">
      <t>キョシュツキン</t>
    </rPh>
    <rPh sb="51" eb="52">
      <t>リツ</t>
    </rPh>
    <rPh sb="60" eb="61">
      <t>ジョウ</t>
    </rPh>
    <rPh sb="63" eb="64">
      <t>エ</t>
    </rPh>
    <rPh sb="65" eb="66">
      <t>ガク</t>
    </rPh>
    <rPh sb="67" eb="69">
      <t>ソウガク</t>
    </rPh>
    <phoneticPr fontId="36"/>
  </si>
  <si>
    <t>↓</t>
    <phoneticPr fontId="2"/>
  </si>
  <si>
    <t>短期用</t>
    <rPh sb="0" eb="2">
      <t>タンキ</t>
    </rPh>
    <rPh sb="2" eb="3">
      <t>ヨウ</t>
    </rPh>
    <phoneticPr fontId="2"/>
  </si>
  <si>
    <t>長期用</t>
    <rPh sb="0" eb="3">
      <t>チョウキヨウ</t>
    </rPh>
    <phoneticPr fontId="2"/>
  </si>
  <si>
    <t>左に保険料額表を貼り付けると下記は自動表示されます。</t>
    <rPh sb="0" eb="1">
      <t>ヒダリ</t>
    </rPh>
    <rPh sb="2" eb="7">
      <t>ホケンリョウガクヒョウ</t>
    </rPh>
    <rPh sb="8" eb="9">
      <t>ハ</t>
    </rPh>
    <rPh sb="10" eb="11">
      <t>ツ</t>
    </rPh>
    <rPh sb="14" eb="16">
      <t>カキ</t>
    </rPh>
    <rPh sb="17" eb="21">
      <t>ジドウヒョウジ</t>
    </rPh>
    <phoneticPr fontId="2"/>
  </si>
  <si>
    <t>←厚生年金の等級区分に変更が生じた場合は要メンテナンス</t>
    <rPh sb="1" eb="5">
      <t>コウセイネンキン</t>
    </rPh>
    <rPh sb="6" eb="8">
      <t>トウキュウ</t>
    </rPh>
    <rPh sb="8" eb="10">
      <t>クブン</t>
    </rPh>
    <rPh sb="11" eb="13">
      <t>ヘンコウ</t>
    </rPh>
    <rPh sb="14" eb="15">
      <t>ショウ</t>
    </rPh>
    <rPh sb="17" eb="19">
      <t>バアイ</t>
    </rPh>
    <rPh sb="20" eb="21">
      <t>ヨウ</t>
    </rPh>
    <phoneticPr fontId="2"/>
  </si>
  <si>
    <t>　　↓以下、貼り付けエリア</t>
    <rPh sb="3" eb="5">
      <t>イカ</t>
    </rPh>
    <rPh sb="6" eb="7">
      <t>ハ</t>
    </rPh>
    <rPh sb="8" eb="9">
      <t>ツ</t>
    </rPh>
    <phoneticPr fontId="2"/>
  </si>
  <si>
    <t>　　※職名や雇用条件に関する問い合わせ先：各部局事務部の雇用手続き担当係</t>
    <rPh sb="3" eb="5">
      <t>ショクメイ</t>
    </rPh>
    <rPh sb="6" eb="8">
      <t>コヨウ</t>
    </rPh>
    <rPh sb="8" eb="10">
      <t>ジョウケン</t>
    </rPh>
    <rPh sb="11" eb="12">
      <t>カン</t>
    </rPh>
    <rPh sb="14" eb="15">
      <t>ト</t>
    </rPh>
    <rPh sb="16" eb="17">
      <t>ア</t>
    </rPh>
    <rPh sb="19" eb="20">
      <t>サキ</t>
    </rPh>
    <rPh sb="21" eb="22">
      <t>カク</t>
    </rPh>
    <rPh sb="22" eb="24">
      <t>ブキョク</t>
    </rPh>
    <rPh sb="24" eb="26">
      <t>ジム</t>
    </rPh>
    <rPh sb="26" eb="27">
      <t>ブ</t>
    </rPh>
    <rPh sb="28" eb="30">
      <t>コヨウ</t>
    </rPh>
    <rPh sb="30" eb="32">
      <t>テツヅ</t>
    </rPh>
    <rPh sb="33" eb="35">
      <t>タントウ</t>
    </rPh>
    <rPh sb="35" eb="36">
      <t>カカリ</t>
    </rPh>
    <phoneticPr fontId="2"/>
  </si>
  <si>
    <t>３．勤務日と給与支給月に関する注意点</t>
    <rPh sb="2" eb="5">
      <t>キンムビ</t>
    </rPh>
    <rPh sb="6" eb="8">
      <t>キュウヨ</t>
    </rPh>
    <rPh sb="8" eb="10">
      <t>シキュウ</t>
    </rPh>
    <rPh sb="10" eb="11">
      <t>ツキ</t>
    </rPh>
    <rPh sb="12" eb="13">
      <t>カン</t>
    </rPh>
    <rPh sb="15" eb="18">
      <t>チュウイテン</t>
    </rPh>
    <phoneticPr fontId="2"/>
  </si>
  <si>
    <t>　（１）上記「年俸制」の１）任期付正職員、３）限定職員（フルタイム）は、勤務月分給与は当月支給となります。</t>
    <rPh sb="4" eb="6">
      <t>ジョウキ</t>
    </rPh>
    <rPh sb="7" eb="10">
      <t>ネンポウセイ</t>
    </rPh>
    <rPh sb="14" eb="16">
      <t>ニンキ</t>
    </rPh>
    <rPh sb="16" eb="17">
      <t>ツ</t>
    </rPh>
    <rPh sb="17" eb="20">
      <t>セイショクイン</t>
    </rPh>
    <rPh sb="23" eb="25">
      <t>ゲンテイ</t>
    </rPh>
    <rPh sb="25" eb="27">
      <t>ショクイン</t>
    </rPh>
    <rPh sb="36" eb="38">
      <t>キンム</t>
    </rPh>
    <rPh sb="38" eb="39">
      <t>ツキ</t>
    </rPh>
    <rPh sb="39" eb="40">
      <t>ブン</t>
    </rPh>
    <rPh sb="40" eb="42">
      <t>キュウヨ</t>
    </rPh>
    <rPh sb="43" eb="45">
      <t>トウゲツ</t>
    </rPh>
    <rPh sb="45" eb="47">
      <t>シキュウ</t>
    </rPh>
    <phoneticPr fontId="2"/>
  </si>
  <si>
    <t>　（２）上記「年俸制」の２）契約職員及び「時給」に該当する職は、勤務月分給与は翌月支給となります</t>
    <rPh sb="4" eb="6">
      <t>ジョウキ</t>
    </rPh>
    <rPh sb="7" eb="10">
      <t>ネンポウセイ</t>
    </rPh>
    <rPh sb="14" eb="18">
      <t>ケイヤクショクイン</t>
    </rPh>
    <rPh sb="18" eb="19">
      <t>オヨ</t>
    </rPh>
    <rPh sb="21" eb="23">
      <t>ジキュウ</t>
    </rPh>
    <rPh sb="25" eb="27">
      <t>ガイトウ</t>
    </rPh>
    <rPh sb="29" eb="30">
      <t>ショク</t>
    </rPh>
    <rPh sb="32" eb="34">
      <t>キンム</t>
    </rPh>
    <rPh sb="34" eb="35">
      <t>ツキ</t>
    </rPh>
    <rPh sb="35" eb="36">
      <t>ブン</t>
    </rPh>
    <rPh sb="36" eb="38">
      <t>キュウヨ</t>
    </rPh>
    <rPh sb="39" eb="41">
      <t>ヨクゲツ</t>
    </rPh>
    <rPh sb="41" eb="43">
      <t>シキュウ</t>
    </rPh>
    <phoneticPr fontId="2"/>
  </si>
  <si>
    <t>１期目</t>
    <phoneticPr fontId="2"/>
  </si>
  <si>
    <t>２期目</t>
    <phoneticPr fontId="2"/>
  </si>
  <si>
    <t>３期目</t>
    <phoneticPr fontId="2"/>
  </si>
  <si>
    <t>４期目</t>
    <phoneticPr fontId="2"/>
  </si>
  <si>
    <t>５期目</t>
    <phoneticPr fontId="2"/>
  </si>
  <si>
    <t>１期目・・・２期目の前日までの期間</t>
    <phoneticPr fontId="2"/>
  </si>
  <si>
    <t>２期目・・・採用された日から1年を経過した後の最初の4月1日からの期間</t>
    <phoneticPr fontId="2"/>
  </si>
  <si>
    <t>３期目・・・採用された日から2年を経過した後の最初の4月1日からの期間</t>
    <phoneticPr fontId="2"/>
  </si>
  <si>
    <t>４期目・・・採用された日から3年を経過した後の最初の4月1日からの期間</t>
    <phoneticPr fontId="2"/>
  </si>
  <si>
    <t>５期目・・・採用された日から4年を経過した後の最初の4月1日からの期間</t>
    <phoneticPr fontId="2"/>
  </si>
  <si>
    <t>高度・・・・各部局人事担当係へ事前に相談してください。</t>
    <rPh sb="0" eb="2">
      <t>コウド</t>
    </rPh>
    <rPh sb="6" eb="9">
      <t>カクブキョク</t>
    </rPh>
    <rPh sb="9" eb="13">
      <t>ジンジタントウ</t>
    </rPh>
    <rPh sb="13" eb="14">
      <t>カカリ</t>
    </rPh>
    <rPh sb="15" eb="17">
      <t>ジゼン</t>
    </rPh>
    <rPh sb="18" eb="20">
      <t>ソウダン</t>
    </rPh>
    <phoneticPr fontId="2"/>
  </si>
  <si>
    <t>技能補佐員・臨時用務員</t>
    <phoneticPr fontId="2"/>
  </si>
  <si>
    <t>１期目</t>
    <phoneticPr fontId="2"/>
  </si>
  <si>
    <t>２－１</t>
    <phoneticPr fontId="2"/>
  </si>
  <si>
    <t>特任教授</t>
    <phoneticPr fontId="2"/>
  </si>
  <si>
    <t>２－５</t>
    <phoneticPr fontId="2"/>
  </si>
  <si>
    <t>特任准教授</t>
    <phoneticPr fontId="2"/>
  </si>
  <si>
    <t>２－９</t>
    <phoneticPr fontId="2"/>
  </si>
  <si>
    <t>特任講師</t>
    <phoneticPr fontId="2"/>
  </si>
  <si>
    <t>２－１３</t>
    <phoneticPr fontId="2"/>
  </si>
  <si>
    <t>特任助教</t>
    <phoneticPr fontId="2"/>
  </si>
  <si>
    <t>２－１７</t>
    <phoneticPr fontId="2"/>
  </si>
  <si>
    <t>研究員</t>
    <phoneticPr fontId="2"/>
  </si>
  <si>
    <t>２－２１</t>
    <phoneticPr fontId="2"/>
  </si>
  <si>
    <t>研究機関研究員</t>
    <phoneticPr fontId="2"/>
  </si>
  <si>
    <t>２－２５</t>
    <phoneticPr fontId="2"/>
  </si>
  <si>
    <t>２－２９</t>
    <phoneticPr fontId="2"/>
  </si>
  <si>
    <t>２－３３</t>
    <phoneticPr fontId="2"/>
  </si>
  <si>
    <t>５－１３</t>
    <phoneticPr fontId="2"/>
  </si>
  <si>
    <t>５－１７</t>
    <phoneticPr fontId="2"/>
  </si>
  <si>
    <t>３－１７</t>
    <phoneticPr fontId="2"/>
  </si>
  <si>
    <t>３－２１</t>
    <phoneticPr fontId="2"/>
  </si>
  <si>
    <t>３－２５</t>
    <phoneticPr fontId="2"/>
  </si>
  <si>
    <t>４－１７</t>
    <phoneticPr fontId="2"/>
  </si>
  <si>
    <t>４－２１</t>
    <phoneticPr fontId="2"/>
  </si>
  <si>
    <t>４－２５</t>
    <phoneticPr fontId="2"/>
  </si>
  <si>
    <t>４－２９</t>
    <phoneticPr fontId="2"/>
  </si>
  <si>
    <t>４－３３</t>
    <phoneticPr fontId="2"/>
  </si>
  <si>
    <t>　※採用手続き等については、各部局のTA、RA担当係へご確認ください。</t>
    <rPh sb="2" eb="6">
      <t>サイヨウテツヅ</t>
    </rPh>
    <rPh sb="7" eb="8">
      <t>トウ</t>
    </rPh>
    <rPh sb="14" eb="17">
      <t>カクブキョク</t>
    </rPh>
    <rPh sb="23" eb="25">
      <t>タントウ</t>
    </rPh>
    <rPh sb="25" eb="26">
      <t>カカリ</t>
    </rPh>
    <rPh sb="28" eb="30">
      <t>カクニン</t>
    </rPh>
    <phoneticPr fontId="2"/>
  </si>
  <si>
    <t>TA</t>
    <phoneticPr fontId="2"/>
  </si>
  <si>
    <t>RA</t>
    <phoneticPr fontId="2"/>
  </si>
  <si>
    <t>変更なし（H29.9～）</t>
    <rPh sb="0" eb="2">
      <t>ヘンコウ</t>
    </rPh>
    <phoneticPr fontId="2"/>
  </si>
  <si>
    <t>変更なし（R2.4～）</t>
    <rPh sb="0" eb="2">
      <t>ヘンコウ</t>
    </rPh>
    <phoneticPr fontId="2"/>
  </si>
  <si>
    <t>変更なし（R2.9～）</t>
    <rPh sb="0" eb="2">
      <t>ヘンコウ</t>
    </rPh>
    <phoneticPr fontId="2"/>
  </si>
  <si>
    <r>
      <t>　　</t>
    </r>
    <r>
      <rPr>
        <b/>
        <sz val="12"/>
        <color rgb="FFFF0000"/>
        <rFont val="メイリオ"/>
        <family val="3"/>
        <charset val="128"/>
      </rPr>
      <t>各研究室等において</t>
    </r>
    <r>
      <rPr>
        <sz val="12"/>
        <rFont val="メイリオ"/>
        <family val="3"/>
        <charset val="128"/>
      </rPr>
      <t>人件費所要額を試算いただくことを目的にしています。</t>
    </r>
    <rPh sb="2" eb="6">
      <t>カクケンキュウシツ</t>
    </rPh>
    <rPh sb="6" eb="7">
      <t>トウ</t>
    </rPh>
    <rPh sb="11" eb="14">
      <t>ジンケンヒ</t>
    </rPh>
    <rPh sb="14" eb="16">
      <t>ショヨウ</t>
    </rPh>
    <rPh sb="16" eb="17">
      <t>ガク</t>
    </rPh>
    <rPh sb="18" eb="20">
      <t>シサン</t>
    </rPh>
    <rPh sb="27" eb="29">
      <t>モクテキ</t>
    </rPh>
    <phoneticPr fontId="2"/>
  </si>
  <si>
    <t>【問い合わせ先について】</t>
    <rPh sb="1" eb="2">
      <t>ト</t>
    </rPh>
    <rPh sb="3" eb="4">
      <t>ア</t>
    </rPh>
    <rPh sb="6" eb="7">
      <t>サキ</t>
    </rPh>
    <phoneticPr fontId="2"/>
  </si>
  <si>
    <t xml:space="preserve">      雇用条件、手続きに関すること：各部局事務部の雇用手続き担当係（庶務、人事担当等）</t>
    <rPh sb="6" eb="8">
      <t>コヨウ</t>
    </rPh>
    <rPh sb="8" eb="10">
      <t>ジョウケン</t>
    </rPh>
    <rPh sb="11" eb="13">
      <t>テツヅ</t>
    </rPh>
    <rPh sb="15" eb="16">
      <t>カン</t>
    </rPh>
    <rPh sb="37" eb="39">
      <t>ショム</t>
    </rPh>
    <rPh sb="40" eb="42">
      <t>ジンジ</t>
    </rPh>
    <rPh sb="42" eb="44">
      <t>タントウ</t>
    </rPh>
    <rPh sb="44" eb="45">
      <t>トウ</t>
    </rPh>
    <phoneticPr fontId="2"/>
  </si>
  <si>
    <t xml:space="preserve">      消費税、ツールの内容に関すること：研究事業課　外部資金管理係</t>
    <rPh sb="6" eb="9">
      <t>ショウヒゼイ</t>
    </rPh>
    <rPh sb="14" eb="16">
      <t>ナイヨウ</t>
    </rPh>
    <rPh sb="17" eb="18">
      <t>カン</t>
    </rPh>
    <phoneticPr fontId="2"/>
  </si>
  <si>
    <r>
      <t>　・本ツールは</t>
    </r>
    <r>
      <rPr>
        <b/>
        <sz val="12"/>
        <color rgb="FFFF0000"/>
        <rFont val="メイリオ"/>
        <family val="3"/>
        <charset val="128"/>
      </rPr>
      <t>一般的な試算方法で算出</t>
    </r>
    <r>
      <rPr>
        <sz val="12"/>
        <rFont val="メイリオ"/>
        <family val="3"/>
        <charset val="128"/>
      </rPr>
      <t>しており、個別事情（戻入、追及等の遡及処理など）は考慮しておりませんので、</t>
    </r>
    <rPh sb="2" eb="3">
      <t>ホン</t>
    </rPh>
    <rPh sb="7" eb="10">
      <t>イッパンテキ</t>
    </rPh>
    <rPh sb="11" eb="15">
      <t>シサンホウホウ</t>
    </rPh>
    <rPh sb="16" eb="18">
      <t>サンシュツ</t>
    </rPh>
    <rPh sb="23" eb="25">
      <t>コベツ</t>
    </rPh>
    <rPh sb="25" eb="27">
      <t>ジジョウ</t>
    </rPh>
    <rPh sb="28" eb="30">
      <t>レイニュウ</t>
    </rPh>
    <rPh sb="31" eb="33">
      <t>ツイキュウ</t>
    </rPh>
    <rPh sb="33" eb="34">
      <t>トウ</t>
    </rPh>
    <rPh sb="35" eb="39">
      <t>ソキュウショリ</t>
    </rPh>
    <rPh sb="43" eb="45">
      <t>コウリョ</t>
    </rPh>
    <phoneticPr fontId="2"/>
  </si>
  <si>
    <t>4．年度末、研究期間と給与支給月に関する注意点（具体例）</t>
    <rPh sb="2" eb="5">
      <t>ネンドマツ</t>
    </rPh>
    <rPh sb="6" eb="8">
      <t>ケンキュウ</t>
    </rPh>
    <rPh sb="8" eb="10">
      <t>キカン</t>
    </rPh>
    <rPh sb="11" eb="13">
      <t>キュウヨ</t>
    </rPh>
    <rPh sb="13" eb="15">
      <t>シキュウ</t>
    </rPh>
    <rPh sb="15" eb="16">
      <t>ツキ</t>
    </rPh>
    <rPh sb="17" eb="18">
      <t>カン</t>
    </rPh>
    <rPh sb="20" eb="23">
      <t>チュウイテン</t>
    </rPh>
    <rPh sb="24" eb="27">
      <t>グタイレイ</t>
    </rPh>
    <phoneticPr fontId="2"/>
  </si>
  <si>
    <r>
      <t>　・共同研究・受託研究・受託事業の直接経費で雇用する場合は、さらに</t>
    </r>
    <r>
      <rPr>
        <b/>
        <u/>
        <sz val="14"/>
        <color rgb="FFFF0000"/>
        <rFont val="メイリオ"/>
        <family val="3"/>
        <charset val="128"/>
      </rPr>
      <t>消費税額</t>
    </r>
    <r>
      <rPr>
        <b/>
        <sz val="14"/>
        <rFont val="メイリオ"/>
        <family val="3"/>
        <charset val="128"/>
      </rPr>
      <t>を見込んでいただく必要があります。「４　消費税を加味した試算額」もご覧ください。</t>
    </r>
    <rPh sb="17" eb="21">
      <t>チョクセツケイヒ</t>
    </rPh>
    <rPh sb="22" eb="24">
      <t>コヨウ</t>
    </rPh>
    <rPh sb="26" eb="28">
      <t>バアイ</t>
    </rPh>
    <rPh sb="57" eb="60">
      <t>ショウヒゼイ</t>
    </rPh>
    <rPh sb="61" eb="63">
      <t>カミ</t>
    </rPh>
    <rPh sb="65" eb="67">
      <t>シサン</t>
    </rPh>
    <rPh sb="67" eb="68">
      <t>ガク</t>
    </rPh>
    <rPh sb="71" eb="72">
      <t>ラン</t>
    </rPh>
    <phoneticPr fontId="2"/>
  </si>
  <si>
    <t>　　共同研究・受託研究・受託事業の直接経費で雇用する場合は、人件費（通勤手当を除く）の合計額に消費税率を乗じた金額の留保（消費税相当額の留保）が必要となります。</t>
    <rPh sb="12" eb="14">
      <t>ジュタク</t>
    </rPh>
    <rPh sb="14" eb="16">
      <t>ジギョウ</t>
    </rPh>
    <rPh sb="17" eb="21">
      <t>チョクセツケイヒ</t>
    </rPh>
    <rPh sb="22" eb="24">
      <t>コヨウ</t>
    </rPh>
    <rPh sb="26" eb="28">
      <t>バアイ</t>
    </rPh>
    <rPh sb="30" eb="33">
      <t>ジンケンヒ</t>
    </rPh>
    <rPh sb="34" eb="38">
      <t>ツウキンテアテ</t>
    </rPh>
    <rPh sb="39" eb="40">
      <t>ノゾ</t>
    </rPh>
    <rPh sb="43" eb="45">
      <t>ゴウケイ</t>
    </rPh>
    <rPh sb="45" eb="46">
      <t>ガク</t>
    </rPh>
    <rPh sb="47" eb="51">
      <t>ショウヒゼイリツ</t>
    </rPh>
    <rPh sb="52" eb="53">
      <t>ジョウ</t>
    </rPh>
    <rPh sb="55" eb="57">
      <t>キンガク</t>
    </rPh>
    <rPh sb="58" eb="60">
      <t>リュウホ</t>
    </rPh>
    <rPh sb="61" eb="64">
      <t>ショウヒゼイ</t>
    </rPh>
    <rPh sb="64" eb="67">
      <t>ソウトウガク</t>
    </rPh>
    <rPh sb="68" eb="70">
      <t>リュウホ</t>
    </rPh>
    <rPh sb="72" eb="74">
      <t>ヒツヨウ</t>
    </rPh>
    <phoneticPr fontId="2"/>
  </si>
  <si>
    <t>※1.以降に入力している内容は入力例ですので、入力必要箇所を適宜修正してご活用ください。</t>
    <rPh sb="3" eb="5">
      <t>イコウ</t>
    </rPh>
    <rPh sb="6" eb="8">
      <t>ニュウリョク</t>
    </rPh>
    <rPh sb="12" eb="14">
      <t>ナイヨウ</t>
    </rPh>
    <rPh sb="15" eb="17">
      <t>ニュウリョク</t>
    </rPh>
    <rPh sb="17" eb="18">
      <t>レイ</t>
    </rPh>
    <rPh sb="23" eb="25">
      <t>ニュウリョク</t>
    </rPh>
    <rPh sb="25" eb="27">
      <t>ヒツヨウ</t>
    </rPh>
    <rPh sb="27" eb="29">
      <t>カショ</t>
    </rPh>
    <rPh sb="30" eb="32">
      <t>テキギ</t>
    </rPh>
    <rPh sb="32" eb="34">
      <t>シュウセイ</t>
    </rPh>
    <rPh sb="37" eb="39">
      <t>カツヨウ</t>
    </rPh>
    <phoneticPr fontId="2"/>
  </si>
  <si>
    <t>　　以下で消費税率を選択いただくと、「3.試算」表の「消費税を加味した試算額」に金額が表示されます。</t>
    <rPh sb="2" eb="4">
      <t>イカ</t>
    </rPh>
    <rPh sb="5" eb="8">
      <t>ショウヒゼイ</t>
    </rPh>
    <rPh sb="8" eb="9">
      <t>リツ</t>
    </rPh>
    <rPh sb="10" eb="12">
      <t>センタク</t>
    </rPh>
    <rPh sb="21" eb="23">
      <t>シサン</t>
    </rPh>
    <rPh sb="24" eb="25">
      <t>ヒョウ</t>
    </rPh>
    <rPh sb="27" eb="30">
      <t>ショウヒゼイ</t>
    </rPh>
    <rPh sb="31" eb="33">
      <t>カミ</t>
    </rPh>
    <rPh sb="35" eb="37">
      <t>シサン</t>
    </rPh>
    <rPh sb="37" eb="38">
      <t>ガク</t>
    </rPh>
    <rPh sb="40" eb="42">
      <t>キンガク</t>
    </rPh>
    <rPh sb="43" eb="45">
      <t>ヒョウジ</t>
    </rPh>
    <phoneticPr fontId="2"/>
  </si>
  <si>
    <t>のセルに直接入力してください。</t>
    <rPh sb="4" eb="6">
      <t>チョクセツ</t>
    </rPh>
    <rPh sb="6" eb="8">
      <t>ニュウリョク</t>
    </rPh>
    <phoneticPr fontId="2"/>
  </si>
  <si>
    <t>エフォート率</t>
    <rPh sb="5" eb="6">
      <t>リツ</t>
    </rPh>
    <phoneticPr fontId="2"/>
  </si>
  <si>
    <t>消費税を加味した試算額</t>
    <rPh sb="0" eb="3">
      <t>ショウヒゼイ</t>
    </rPh>
    <rPh sb="4" eb="6">
      <t>カミ</t>
    </rPh>
    <rPh sb="8" eb="10">
      <t>シサン</t>
    </rPh>
    <rPh sb="10" eb="11">
      <t>ガク</t>
    </rPh>
    <phoneticPr fontId="2"/>
  </si>
  <si>
    <t>エフォート率を加味した試算額</t>
    <rPh sb="5" eb="6">
      <t>リツ</t>
    </rPh>
    <rPh sb="7" eb="9">
      <t>カミ</t>
    </rPh>
    <rPh sb="11" eb="14">
      <t>シサンガク</t>
    </rPh>
    <phoneticPr fontId="2"/>
  </si>
  <si>
    <t>エフォート率を直接入力してください。</t>
    <rPh sb="5" eb="6">
      <t>リツ</t>
    </rPh>
    <rPh sb="7" eb="9">
      <t>チョクセツ</t>
    </rPh>
    <rPh sb="9" eb="11">
      <t>ニュウリョク</t>
    </rPh>
    <phoneticPr fontId="2"/>
  </si>
  <si>
    <t>５.エフォート率を加味した試算額について</t>
    <rPh sb="7" eb="8">
      <t>リツ</t>
    </rPh>
    <rPh sb="9" eb="11">
      <t>カミ</t>
    </rPh>
    <rPh sb="13" eb="16">
      <t>シサンガク</t>
    </rPh>
    <phoneticPr fontId="2"/>
  </si>
  <si>
    <t>名古屋大学に勤務する教育職本給表に相当する契約職員等の給与に関する取扱要項</t>
    <phoneticPr fontId="2"/>
  </si>
  <si>
    <t>　・エフォート率を加味した金額の試算については、「5　エフォート率を加味した試算額について」もご覧ください。</t>
    <rPh sb="7" eb="8">
      <t>リツ</t>
    </rPh>
    <rPh sb="9" eb="11">
      <t>カミ</t>
    </rPh>
    <rPh sb="13" eb="15">
      <t>キンガク</t>
    </rPh>
    <rPh sb="16" eb="18">
      <t>シサン</t>
    </rPh>
    <rPh sb="32" eb="33">
      <t>リツ</t>
    </rPh>
    <rPh sb="34" eb="36">
      <t>カミ</t>
    </rPh>
    <rPh sb="38" eb="40">
      <t>シサン</t>
    </rPh>
    <rPh sb="40" eb="41">
      <t>ガク</t>
    </rPh>
    <rPh sb="48" eb="49">
      <t>ランラン</t>
    </rPh>
    <phoneticPr fontId="2"/>
  </si>
  <si>
    <t>　・月額については赤枠の各月の金額を、年額については赤枠の合計額をご覧ください。</t>
    <rPh sb="2" eb="4">
      <t>ゲツガク</t>
    </rPh>
    <rPh sb="9" eb="11">
      <t>アカワク</t>
    </rPh>
    <rPh sb="12" eb="14">
      <t>カクツキ</t>
    </rPh>
    <rPh sb="15" eb="17">
      <t>キンガク</t>
    </rPh>
    <rPh sb="19" eb="21">
      <t>ネンガク</t>
    </rPh>
    <rPh sb="26" eb="28">
      <t>アカワク</t>
    </rPh>
    <rPh sb="29" eb="32">
      <t>ゴウケイガク</t>
    </rPh>
    <rPh sb="34" eb="35">
      <t>ランラン</t>
    </rPh>
    <phoneticPr fontId="2"/>
  </si>
  <si>
    <r>
      <t>　　</t>
    </r>
    <r>
      <rPr>
        <u/>
        <sz val="12"/>
        <rFont val="メイリオ"/>
        <family val="3"/>
        <charset val="128"/>
      </rPr>
      <t>上記の3.の（２）に該当する職については</t>
    </r>
    <r>
      <rPr>
        <sz val="12"/>
        <color theme="1"/>
        <rFont val="メイリオ"/>
        <family val="3"/>
        <charset val="128"/>
      </rPr>
      <t>勤務月と給与支給月が異なるため、以下のとおり注意が必要となります。</t>
    </r>
    <rPh sb="2" eb="4">
      <t>ジョウキ</t>
    </rPh>
    <rPh sb="12" eb="14">
      <t>ガイトウ</t>
    </rPh>
    <rPh sb="16" eb="17">
      <t>ショク</t>
    </rPh>
    <rPh sb="22" eb="24">
      <t>キンム</t>
    </rPh>
    <rPh sb="24" eb="25">
      <t>ツキ</t>
    </rPh>
    <rPh sb="26" eb="28">
      <t>キュウヨ</t>
    </rPh>
    <rPh sb="28" eb="30">
      <t>シキュウ</t>
    </rPh>
    <rPh sb="30" eb="31">
      <t>ツキ</t>
    </rPh>
    <rPh sb="32" eb="33">
      <t>コト</t>
    </rPh>
    <rPh sb="38" eb="40">
      <t>イカ</t>
    </rPh>
    <rPh sb="44" eb="46">
      <t>チュウイ</t>
    </rPh>
    <rPh sb="47" eb="49">
      <t>ヒツヨウ</t>
    </rPh>
    <phoneticPr fontId="2"/>
  </si>
  <si>
    <t>　　　　 勤務月が研究期間内なりますので、当該外部資金からの支出は可能です。</t>
    <rPh sb="5" eb="8">
      <t>キンムツキ</t>
    </rPh>
    <rPh sb="9" eb="11">
      <t>ケンキュウ</t>
    </rPh>
    <rPh sb="11" eb="13">
      <t>キカン</t>
    </rPh>
    <rPh sb="13" eb="14">
      <t>ナイ</t>
    </rPh>
    <rPh sb="21" eb="23">
      <t>トウガイ</t>
    </rPh>
    <rPh sb="23" eb="27">
      <t>ガイブシキン</t>
    </rPh>
    <rPh sb="30" eb="32">
      <t>シシュツ</t>
    </rPh>
    <rPh sb="33" eb="35">
      <t>カノウ</t>
    </rPh>
    <phoneticPr fontId="2"/>
  </si>
  <si>
    <t xml:space="preserve">    　 ➀支給額（本給、各種手当（通勤手当、住居手当、超過勤務手当等（各々の遡及分も含む））</t>
    <rPh sb="9" eb="10">
      <t>ガク</t>
    </rPh>
    <rPh sb="11" eb="13">
      <t>ホンキュウ</t>
    </rPh>
    <rPh sb="14" eb="16">
      <t>カクシュ</t>
    </rPh>
    <rPh sb="16" eb="18">
      <t>テアテ</t>
    </rPh>
    <rPh sb="19" eb="21">
      <t>ツウキン</t>
    </rPh>
    <rPh sb="21" eb="23">
      <t>テアテ</t>
    </rPh>
    <rPh sb="24" eb="28">
      <t>ジュウキョテアテ</t>
    </rPh>
    <rPh sb="29" eb="31">
      <t>チョウカ</t>
    </rPh>
    <rPh sb="31" eb="33">
      <t>キンム</t>
    </rPh>
    <rPh sb="33" eb="35">
      <t>テアテ</t>
    </rPh>
    <rPh sb="35" eb="36">
      <t>トウ</t>
    </rPh>
    <rPh sb="37" eb="39">
      <t>オノオノ</t>
    </rPh>
    <rPh sb="40" eb="42">
      <t>ソキュウ</t>
    </rPh>
    <rPh sb="42" eb="43">
      <t>ブン</t>
    </rPh>
    <rPh sb="44" eb="45">
      <t>フク</t>
    </rPh>
    <phoneticPr fontId="2"/>
  </si>
  <si>
    <t>　　人件費について予算管理上必要となる金額（予算差引簿から支出される額）は以下の①～③の合計額となります。</t>
    <rPh sb="2" eb="5">
      <t>ジンケンヒ</t>
    </rPh>
    <rPh sb="9" eb="11">
      <t>ヨサン</t>
    </rPh>
    <rPh sb="11" eb="14">
      <t>カンリジョウ</t>
    </rPh>
    <rPh sb="14" eb="16">
      <t>ヒツヨウ</t>
    </rPh>
    <rPh sb="19" eb="21">
      <t>キンガク</t>
    </rPh>
    <rPh sb="22" eb="24">
      <t>ヨサン</t>
    </rPh>
    <rPh sb="24" eb="27">
      <t>サシヒキボ</t>
    </rPh>
    <rPh sb="29" eb="31">
      <t>シシュツ</t>
    </rPh>
    <rPh sb="34" eb="35">
      <t>ガク</t>
    </rPh>
    <rPh sb="37" eb="39">
      <t>イカ</t>
    </rPh>
    <rPh sb="44" eb="46">
      <t>ゴウケイ</t>
    </rPh>
    <rPh sb="46" eb="47">
      <t>ガク</t>
    </rPh>
    <phoneticPr fontId="2"/>
  </si>
  <si>
    <t>　　　  金額の留保（消費税相当額の留保）</t>
    <phoneticPr fontId="2"/>
  </si>
  <si>
    <t>　　  ③共同研究・受託研究・受託事業の直接経費で雇用する場合は、①（通勤手当を除く）＋②の合計額に消費税率を乗じた</t>
    <phoneticPr fontId="2"/>
  </si>
  <si>
    <t>　　以下でエフォート率を選択いただくと、「3.試算」表の「エフォート率を加味した試算額」に金額が表示されます。</t>
    <rPh sb="2" eb="4">
      <t>イカ</t>
    </rPh>
    <rPh sb="10" eb="11">
      <t>リツ</t>
    </rPh>
    <rPh sb="12" eb="14">
      <t>センタク</t>
    </rPh>
    <rPh sb="23" eb="25">
      <t>シサン</t>
    </rPh>
    <rPh sb="26" eb="27">
      <t>ヒョウ</t>
    </rPh>
    <rPh sb="34" eb="35">
      <t>リツ</t>
    </rPh>
    <rPh sb="36" eb="38">
      <t>カミ</t>
    </rPh>
    <rPh sb="40" eb="42">
      <t>シサン</t>
    </rPh>
    <rPh sb="42" eb="43">
      <t>ガク</t>
    </rPh>
    <rPh sb="45" eb="47">
      <t>キンガク</t>
    </rPh>
    <rPh sb="48" eb="50">
      <t>キンガク</t>
    </rPh>
    <rPh sb="51" eb="53">
      <t>ヒョウジ</t>
    </rPh>
    <phoneticPr fontId="2"/>
  </si>
  <si>
    <t>　　エフォート申告書の提出の際に人件費の試算（エフォート先の財源での必要額の算出）をご確認したい場合に利用願います。各月同率である場合を前提条件としております。</t>
    <rPh sb="7" eb="10">
      <t>シンコクショ</t>
    </rPh>
    <rPh sb="11" eb="13">
      <t>テイシュツ</t>
    </rPh>
    <rPh sb="14" eb="15">
      <t>サイ</t>
    </rPh>
    <rPh sb="16" eb="19">
      <t>ジンケンヒ</t>
    </rPh>
    <rPh sb="20" eb="22">
      <t>シサン</t>
    </rPh>
    <rPh sb="28" eb="29">
      <t>サキ</t>
    </rPh>
    <rPh sb="30" eb="32">
      <t>ザイゲン</t>
    </rPh>
    <rPh sb="34" eb="36">
      <t>ヒツヨウ</t>
    </rPh>
    <rPh sb="36" eb="37">
      <t>ガク</t>
    </rPh>
    <rPh sb="38" eb="40">
      <t>サンシュツ</t>
    </rPh>
    <rPh sb="43" eb="45">
      <t>カクニン</t>
    </rPh>
    <rPh sb="48" eb="50">
      <t>バアイ</t>
    </rPh>
    <rPh sb="51" eb="53">
      <t>リヨウ</t>
    </rPh>
    <rPh sb="53" eb="54">
      <t>ネガ</t>
    </rPh>
    <rPh sb="60" eb="61">
      <t>ドウ</t>
    </rPh>
    <rPh sb="68" eb="70">
      <t>ゼンテイ</t>
    </rPh>
    <rPh sb="70" eb="72">
      <t>ジョウケン</t>
    </rPh>
    <phoneticPr fontId="2"/>
  </si>
  <si>
    <t>　・予算管理上必要となる人件費（予算差引簿から支出される額）の積算について</t>
    <rPh sb="2" eb="4">
      <t>ヨサン</t>
    </rPh>
    <rPh sb="4" eb="6">
      <t>カンリ</t>
    </rPh>
    <rPh sb="6" eb="7">
      <t>ジョウ</t>
    </rPh>
    <rPh sb="7" eb="9">
      <t>ヒツヨウ</t>
    </rPh>
    <rPh sb="12" eb="15">
      <t>ジンケンヒ</t>
    </rPh>
    <rPh sb="31" eb="33">
      <t>セキサン</t>
    </rPh>
    <phoneticPr fontId="2"/>
  </si>
  <si>
    <t>　・本ツールは多くの方にご協力いただき、R3年度より使用開始となりました。今後も更新していくことを予定しておりますので、</t>
    <rPh sb="2" eb="3">
      <t>ホン</t>
    </rPh>
    <rPh sb="7" eb="8">
      <t>オオ</t>
    </rPh>
    <rPh sb="10" eb="11">
      <t>カタ</t>
    </rPh>
    <rPh sb="13" eb="15">
      <t>キョウリョク</t>
    </rPh>
    <rPh sb="22" eb="24">
      <t>ネンド</t>
    </rPh>
    <rPh sb="26" eb="28">
      <t>シヨウ</t>
    </rPh>
    <rPh sb="28" eb="30">
      <t>カイシ</t>
    </rPh>
    <rPh sb="37" eb="39">
      <t>コンゴ</t>
    </rPh>
    <rPh sb="40" eb="42">
      <t>コウシン</t>
    </rPh>
    <rPh sb="49" eb="51">
      <t>ヨテイ</t>
    </rPh>
    <phoneticPr fontId="2"/>
  </si>
  <si>
    <r>
      <t>　　</t>
    </r>
    <r>
      <rPr>
        <b/>
        <sz val="12"/>
        <color rgb="FFFF0000"/>
        <rFont val="メイリオ"/>
        <family val="3"/>
        <charset val="128"/>
      </rPr>
      <t xml:space="preserve"> あくまでも現時点での試算（目安の金額、概算額）</t>
    </r>
    <r>
      <rPr>
        <sz val="12"/>
        <rFont val="メイリオ"/>
        <family val="3"/>
        <charset val="128"/>
      </rPr>
      <t>としてご参考としていただき、各月の実績額との差額を確認するようにしてください。</t>
    </r>
    <rPh sb="13" eb="15">
      <t>シサン</t>
    </rPh>
    <rPh sb="22" eb="25">
      <t>ガイサンガク</t>
    </rPh>
    <rPh sb="40" eb="42">
      <t>カクツキ</t>
    </rPh>
    <rPh sb="43" eb="46">
      <t>ジッセキガク</t>
    </rPh>
    <rPh sb="48" eb="50">
      <t>サガク</t>
    </rPh>
    <rPh sb="51" eb="53">
      <t>カクニン</t>
    </rPh>
    <phoneticPr fontId="2"/>
  </si>
  <si>
    <t>　　　　（ただし、当該外部資金について個別ルールがなく本学の会計ルールが適用される場合を前提とする）</t>
    <rPh sb="9" eb="11">
      <t>トウガイ</t>
    </rPh>
    <rPh sb="11" eb="15">
      <t>ガイブシキン</t>
    </rPh>
    <rPh sb="19" eb="21">
      <t>コベツ</t>
    </rPh>
    <rPh sb="27" eb="29">
      <t>ホンガク</t>
    </rPh>
    <rPh sb="30" eb="32">
      <t>カイケイ</t>
    </rPh>
    <rPh sb="36" eb="38">
      <t>テキヨウ</t>
    </rPh>
    <rPh sb="41" eb="43">
      <t>バアイ</t>
    </rPh>
    <rPh sb="44" eb="46">
      <t>ゼンテイ</t>
    </rPh>
    <phoneticPr fontId="2"/>
  </si>
  <si>
    <t>新規項目
（当月）</t>
    <rPh sb="0" eb="2">
      <t>シンキ</t>
    </rPh>
    <rPh sb="2" eb="4">
      <t>コウモク</t>
    </rPh>
    <rPh sb="6" eb="8">
      <t>トウゲツ</t>
    </rPh>
    <phoneticPr fontId="36"/>
  </si>
  <si>
    <t>新規項目
（翌月）</t>
    <rPh sb="0" eb="2">
      <t>シンキ</t>
    </rPh>
    <rPh sb="2" eb="4">
      <t>コウモク</t>
    </rPh>
    <rPh sb="6" eb="8">
      <t>ヨクゲツ</t>
    </rPh>
    <phoneticPr fontId="36"/>
  </si>
  <si>
    <t>予算年度</t>
    <rPh sb="0" eb="2">
      <t>ヨサン</t>
    </rPh>
    <rPh sb="2" eb="4">
      <t>ネンド</t>
    </rPh>
    <phoneticPr fontId="36"/>
  </si>
  <si>
    <t>支給日</t>
    <rPh sb="0" eb="3">
      <t>シキュウビ</t>
    </rPh>
    <phoneticPr fontId="36"/>
  </si>
  <si>
    <t>勤務月</t>
    <rPh sb="0" eb="3">
      <t>キンムツキ</t>
    </rPh>
    <phoneticPr fontId="36"/>
  </si>
  <si>
    <t>勤務月の財源</t>
    <rPh sb="0" eb="3">
      <t>キンムツキ</t>
    </rPh>
    <rPh sb="4" eb="6">
      <t>ザイゲン</t>
    </rPh>
    <phoneticPr fontId="36"/>
  </si>
  <si>
    <t>本給等</t>
    <rPh sb="0" eb="3">
      <t>ホンキュウトウ</t>
    </rPh>
    <phoneticPr fontId="36"/>
  </si>
  <si>
    <t>厚生年金保険
事業主負担分</t>
    <rPh sb="0" eb="4">
      <t>コウセイネンキン</t>
    </rPh>
    <rPh sb="4" eb="6">
      <t>ホケン</t>
    </rPh>
    <rPh sb="7" eb="10">
      <t>ジギョウヌシ</t>
    </rPh>
    <rPh sb="10" eb="13">
      <t>フタンブン</t>
    </rPh>
    <phoneticPr fontId="36"/>
  </si>
  <si>
    <t>健康保険料
事業主負担分</t>
    <rPh sb="0" eb="2">
      <t>ケンコウ</t>
    </rPh>
    <rPh sb="2" eb="5">
      <t>ホケンリョウ</t>
    </rPh>
    <rPh sb="6" eb="9">
      <t>ジギョウヌシ</t>
    </rPh>
    <rPh sb="9" eb="12">
      <t>フタンブン</t>
    </rPh>
    <phoneticPr fontId="36"/>
  </si>
  <si>
    <t>介護保険料
事業主負担分</t>
    <rPh sb="0" eb="5">
      <t>カイゴホケンリョウ</t>
    </rPh>
    <rPh sb="6" eb="9">
      <t>ジギョウヌシ</t>
    </rPh>
    <rPh sb="9" eb="12">
      <t>フタンブン</t>
    </rPh>
    <phoneticPr fontId="36"/>
  </si>
  <si>
    <t>共済短期
負担金</t>
    <rPh sb="0" eb="4">
      <t>キョウサイタンキ</t>
    </rPh>
    <rPh sb="5" eb="8">
      <t>フタンキン</t>
    </rPh>
    <phoneticPr fontId="36"/>
  </si>
  <si>
    <t>共済介護
負担金</t>
    <rPh sb="0" eb="2">
      <t>キョウサイ</t>
    </rPh>
    <rPh sb="2" eb="4">
      <t>カイゴ</t>
    </rPh>
    <rPh sb="5" eb="8">
      <t>フタンキン</t>
    </rPh>
    <phoneticPr fontId="36"/>
  </si>
  <si>
    <t>共済短期事務
負担金</t>
    <rPh sb="0" eb="2">
      <t>キョウサイ</t>
    </rPh>
    <rPh sb="2" eb="4">
      <t>タンキ</t>
    </rPh>
    <rPh sb="4" eb="6">
      <t>ジム</t>
    </rPh>
    <rPh sb="7" eb="10">
      <t>フタンキン</t>
    </rPh>
    <phoneticPr fontId="36"/>
  </si>
  <si>
    <t>支給日の計</t>
    <rPh sb="0" eb="3">
      <t>シキュウビ</t>
    </rPh>
    <rPh sb="4" eb="5">
      <t>ケイ</t>
    </rPh>
    <phoneticPr fontId="36"/>
  </si>
  <si>
    <t>4月</t>
    <rPh sb="1" eb="2">
      <t>ガツ</t>
    </rPh>
    <phoneticPr fontId="36"/>
  </si>
  <si>
    <t>運営費</t>
    <rPh sb="0" eb="3">
      <t>ウンエイヒ</t>
    </rPh>
    <phoneticPr fontId="36"/>
  </si>
  <si>
    <t>受託研究</t>
    <rPh sb="0" eb="2">
      <t>ジュタク</t>
    </rPh>
    <rPh sb="2" eb="4">
      <t>ケンキュウ</t>
    </rPh>
    <phoneticPr fontId="36"/>
  </si>
  <si>
    <t>4月</t>
    <phoneticPr fontId="36"/>
  </si>
  <si>
    <t>5月</t>
    <phoneticPr fontId="36"/>
  </si>
  <si>
    <t>6月</t>
    <phoneticPr fontId="36"/>
  </si>
  <si>
    <t>7月</t>
    <phoneticPr fontId="36"/>
  </si>
  <si>
    <t>8月</t>
    <phoneticPr fontId="36"/>
  </si>
  <si>
    <t>9月</t>
    <phoneticPr fontId="36"/>
  </si>
  <si>
    <t>10月</t>
    <rPh sb="2" eb="3">
      <t>ガツ</t>
    </rPh>
    <phoneticPr fontId="36"/>
  </si>
  <si>
    <t>11月</t>
    <phoneticPr fontId="36"/>
  </si>
  <si>
    <t>12月</t>
    <phoneticPr fontId="36"/>
  </si>
  <si>
    <t>1月</t>
    <phoneticPr fontId="36"/>
  </si>
  <si>
    <t>2月</t>
    <phoneticPr fontId="36"/>
  </si>
  <si>
    <t>3月</t>
    <phoneticPr fontId="36"/>
  </si>
  <si>
    <t>予算年度が分かれるため注意</t>
    <rPh sb="0" eb="4">
      <t>ヨサンネンド</t>
    </rPh>
    <rPh sb="5" eb="6">
      <t>ワ</t>
    </rPh>
    <rPh sb="11" eb="13">
      <t>チュウイ</t>
    </rPh>
    <phoneticPr fontId="2"/>
  </si>
  <si>
    <t>　　  ②法定福利費事業主負担分（社会保険等料＋労働保険料（雇用保険＋労災保険）（各々の遡及分も含む））</t>
    <rPh sb="5" eb="10">
      <t>ホウテイフクリヒ</t>
    </rPh>
    <rPh sb="10" eb="13">
      <t>ジギョウヌシ</t>
    </rPh>
    <rPh sb="13" eb="16">
      <t>フタンブン</t>
    </rPh>
    <rPh sb="22" eb="23">
      <t>リョウ</t>
    </rPh>
    <rPh sb="24" eb="26">
      <t>ロウドウ</t>
    </rPh>
    <rPh sb="26" eb="28">
      <t>ホケン</t>
    </rPh>
    <rPh sb="28" eb="29">
      <t>リョウ</t>
    </rPh>
    <rPh sb="30" eb="32">
      <t>コヨウ</t>
    </rPh>
    <rPh sb="32" eb="34">
      <t>ホケン</t>
    </rPh>
    <rPh sb="35" eb="37">
      <t>ロウサイ</t>
    </rPh>
    <rPh sb="37" eb="39">
      <t>ホケン</t>
    </rPh>
    <rPh sb="41" eb="43">
      <t>オノオノ</t>
    </rPh>
    <rPh sb="44" eb="47">
      <t>ソキュウブン</t>
    </rPh>
    <rPh sb="48" eb="49">
      <t>フク</t>
    </rPh>
    <phoneticPr fontId="2"/>
  </si>
  <si>
    <t xml:space="preserve">      雇用条件（社会保険等の加入条件等）、手続きに関すること：各部局事務部の雇用手続き担当係（庶務、人事担当等）</t>
    <rPh sb="6" eb="8">
      <t>コヨウ</t>
    </rPh>
    <rPh sb="8" eb="10">
      <t>ジョウケン</t>
    </rPh>
    <rPh sb="17" eb="21">
      <t>カニュウジョウケン</t>
    </rPh>
    <rPh sb="21" eb="22">
      <t>トウ</t>
    </rPh>
    <rPh sb="24" eb="26">
      <t>テツヅ</t>
    </rPh>
    <rPh sb="28" eb="29">
      <t>カン</t>
    </rPh>
    <rPh sb="50" eb="52">
      <t>ショム</t>
    </rPh>
    <rPh sb="53" eb="55">
      <t>ジンジ</t>
    </rPh>
    <rPh sb="55" eb="57">
      <t>タントウ</t>
    </rPh>
    <rPh sb="57" eb="58">
      <t>トウ</t>
    </rPh>
    <phoneticPr fontId="2"/>
  </si>
  <si>
    <t>注意事項</t>
    <rPh sb="0" eb="4">
      <t>チュウイジコウ</t>
    </rPh>
    <phoneticPr fontId="36"/>
  </si>
  <si>
    <r>
      <t>　　</t>
    </r>
    <r>
      <rPr>
        <b/>
        <sz val="12"/>
        <color rgb="FFFF0000"/>
        <rFont val="メイリオ"/>
        <family val="3"/>
        <charset val="128"/>
      </rPr>
      <t>ツールの誤りやご意見等がありましたら</t>
    </r>
    <r>
      <rPr>
        <sz val="12"/>
        <rFont val="メイリオ"/>
        <family val="3"/>
        <charset val="128"/>
      </rPr>
      <t>以下のお問い合わせ先までご連絡をいただけますと幸いです。</t>
    </r>
    <rPh sb="45" eb="46">
      <t>ト</t>
    </rPh>
    <rPh sb="47" eb="48">
      <t>アサキレンラクサイワ</t>
    </rPh>
    <phoneticPr fontId="2"/>
  </si>
  <si>
    <t>－</t>
  </si>
  <si>
    <t>　（３）国家公務員共済組合制度の適用拡大について</t>
    <rPh sb="4" eb="6">
      <t>コッカ</t>
    </rPh>
    <rPh sb="6" eb="9">
      <t>コウムイン</t>
    </rPh>
    <rPh sb="9" eb="11">
      <t>キョウサイ</t>
    </rPh>
    <rPh sb="11" eb="13">
      <t>クミアイ</t>
    </rPh>
    <rPh sb="13" eb="15">
      <t>セイド</t>
    </rPh>
    <rPh sb="16" eb="18">
      <t>テキヨウ</t>
    </rPh>
    <rPh sb="18" eb="20">
      <t>カクダイ</t>
    </rPh>
    <phoneticPr fontId="2"/>
  </si>
  <si>
    <t>　　　　令和4年10月1日から、週20時間以上勤務、2か月超の勤務、報酬月額88,000円以上で非学生のすべての要件を満たす方を対象として適用</t>
    <rPh sb="4" eb="6">
      <t>レイワ</t>
    </rPh>
    <rPh sb="7" eb="8">
      <t>ネン</t>
    </rPh>
    <rPh sb="10" eb="11">
      <t>ガツ</t>
    </rPh>
    <rPh sb="12" eb="13">
      <t>ニチ</t>
    </rPh>
    <rPh sb="16" eb="17">
      <t>シュウ</t>
    </rPh>
    <rPh sb="19" eb="23">
      <t>ジカンイジョウ</t>
    </rPh>
    <rPh sb="23" eb="25">
      <t>キンム</t>
    </rPh>
    <rPh sb="28" eb="29">
      <t>ゲツ</t>
    </rPh>
    <rPh sb="29" eb="30">
      <t>コ</t>
    </rPh>
    <rPh sb="31" eb="33">
      <t>キンム</t>
    </rPh>
    <rPh sb="34" eb="38">
      <t>ホウシュウゲツガク</t>
    </rPh>
    <rPh sb="44" eb="47">
      <t>エンイジョウ</t>
    </rPh>
    <rPh sb="48" eb="51">
      <t>ヒガクセイ</t>
    </rPh>
    <rPh sb="69" eb="71">
      <t>テキヨウ</t>
    </rPh>
    <phoneticPr fontId="2"/>
  </si>
  <si>
    <t>　　　　（具体例の詳細については「1-1年度別整理」シートをご参照ください）</t>
    <rPh sb="5" eb="8">
      <t>グタイレイ</t>
    </rPh>
    <rPh sb="9" eb="11">
      <t>ショウサイ</t>
    </rPh>
    <rPh sb="20" eb="23">
      <t>ネンドベツ</t>
    </rPh>
    <rPh sb="23" eb="25">
      <t>セイリ</t>
    </rPh>
    <rPh sb="31" eb="33">
      <t>サンショウ</t>
    </rPh>
    <phoneticPr fontId="2"/>
  </si>
  <si>
    <t>　　　　されます。適用対象者については、共済掛金（共済短期掛金、共済介護掛金）のみ当月勤務にかかる支払いとなりますのでご注意願います。</t>
    <rPh sb="9" eb="11">
      <t>テキヨウ</t>
    </rPh>
    <rPh sb="11" eb="14">
      <t>タイショウシャ</t>
    </rPh>
    <rPh sb="20" eb="22">
      <t>キョウサイ</t>
    </rPh>
    <rPh sb="22" eb="24">
      <t>カケキン</t>
    </rPh>
    <rPh sb="25" eb="27">
      <t>キョウサイ</t>
    </rPh>
    <rPh sb="27" eb="29">
      <t>タンキ</t>
    </rPh>
    <rPh sb="29" eb="31">
      <t>カケキン</t>
    </rPh>
    <rPh sb="32" eb="34">
      <t>キョウサイ</t>
    </rPh>
    <rPh sb="34" eb="36">
      <t>カイゴ</t>
    </rPh>
    <rPh sb="36" eb="38">
      <t>カケキン</t>
    </rPh>
    <rPh sb="41" eb="43">
      <t>トウゲツ</t>
    </rPh>
    <rPh sb="43" eb="45">
      <t>キンム</t>
    </rPh>
    <rPh sb="49" eb="51">
      <t>シハラ</t>
    </rPh>
    <rPh sb="60" eb="62">
      <t>チュウイ</t>
    </rPh>
    <phoneticPr fontId="2"/>
  </si>
  <si>
    <t>社保、共済共通</t>
    <rPh sb="0" eb="2">
      <t>シャホ</t>
    </rPh>
    <rPh sb="3" eb="5">
      <t>キョウサイ</t>
    </rPh>
    <rPh sb="5" eb="7">
      <t>キョウツウ</t>
    </rPh>
    <phoneticPr fontId="2"/>
  </si>
  <si>
    <t>63,000円未満</t>
  </si>
  <si>
    <t>63,000円以上73,000円未満</t>
  </si>
  <si>
    <t>73,000円以上83,000円未満</t>
  </si>
  <si>
    <t>83,000円以上93,000円未満</t>
  </si>
  <si>
    <t>93,000円以上101,000円未満</t>
  </si>
  <si>
    <t>101,000円以上107,000円未満</t>
  </si>
  <si>
    <t>107,000円以上114,000円未満</t>
  </si>
  <si>
    <t>114,000円以上122,000円未満</t>
  </si>
  <si>
    <t>122,000円以上130,000円未満</t>
  </si>
  <si>
    <t>130,000円以上138,000円未満</t>
  </si>
  <si>
    <t>138,000円以上146,000円未満</t>
  </si>
  <si>
    <t>146,000円以上155,000円未満</t>
  </si>
  <si>
    <t>155,000円以上165,000円未満</t>
  </si>
  <si>
    <t>165,000円以上175,000円未満</t>
  </si>
  <si>
    <t>175,000円以上185,000円未満</t>
  </si>
  <si>
    <t>185,000円以上195,000円未満</t>
  </si>
  <si>
    <t>195,000円以上210,000円未満</t>
  </si>
  <si>
    <t>210,000円以上230,000円未満</t>
  </si>
  <si>
    <t>230,000円以上250,000円未満</t>
  </si>
  <si>
    <t>250,000円以上270,000円未満</t>
  </si>
  <si>
    <t>270,000円以上290,000円未満</t>
  </si>
  <si>
    <t>290,000円以上310,000円未満</t>
  </si>
  <si>
    <t>310,000円以上330,000円未満</t>
  </si>
  <si>
    <t>330,000円以上350,000円未満</t>
  </si>
  <si>
    <t>350,000円以上370,000円未満</t>
  </si>
  <si>
    <t>370,000円以上395,000円未満</t>
  </si>
  <si>
    <t>395,000円以上425,000円未満</t>
  </si>
  <si>
    <t>425,000円以上455,000円未満</t>
  </si>
  <si>
    <t>455,000円以上485,000円未満</t>
  </si>
  <si>
    <t>485,000円以上515,000円未満</t>
  </si>
  <si>
    <t>515,000円以上545,000円未満</t>
  </si>
  <si>
    <t>545,000円以上575,000円未満</t>
  </si>
  <si>
    <t>575,000円以上605,000円未満</t>
  </si>
  <si>
    <t> 605,000円以上635,000円未満</t>
  </si>
  <si>
    <t> 635,000円以上665,000円未満</t>
  </si>
  <si>
    <t>665,000円以上695,000円未満</t>
  </si>
  <si>
    <t>695,000円以上730,000円未満</t>
  </si>
  <si>
    <t> 730,000円以上770,000円未満</t>
  </si>
  <si>
    <t> 770,000円以上810,000円未満</t>
  </si>
  <si>
    <t> 810,000円以上855,000円未満</t>
  </si>
  <si>
    <t>855,000円以上905,000円未満</t>
  </si>
  <si>
    <t>905,000円以上955,000円未満</t>
  </si>
  <si>
    <t> 955,000円以上1,005,000円未満</t>
  </si>
  <si>
    <t>1,005,000円以上1,055,000円未満</t>
  </si>
  <si>
    <t>1,055,000円以上1,115,000円未満</t>
  </si>
  <si>
    <t>1,115,000円以上1,175,000円未満</t>
  </si>
  <si>
    <t> 1,175,000円以上1,235,000円未満</t>
  </si>
  <si>
    <t>1,235,000円以上1,295,000円未満</t>
  </si>
  <si>
    <t>1,295,000円以上1,355,000円未満</t>
  </si>
  <si>
    <t>     1,355,000円以上</t>
  </si>
  <si>
    <t>報酬月額</t>
  </si>
  <si>
    <r>
      <rPr>
        <b/>
        <sz val="9"/>
        <color rgb="FF333333"/>
        <rFont val="ＭＳ ゴシック"/>
        <family val="3"/>
        <charset val="128"/>
      </rPr>
      <t>標準報酬の</t>
    </r>
    <r>
      <rPr>
        <b/>
        <sz val="9"/>
        <color rgb="FF333333"/>
        <rFont val="Yu Gothic"/>
        <family val="2"/>
        <charset val="128"/>
      </rPr>
      <t>月額</t>
    </r>
    <rPh sb="5" eb="7">
      <t>ゲツガク</t>
    </rPh>
    <phoneticPr fontId="2"/>
  </si>
  <si>
    <t>共済関係（参考）</t>
    <rPh sb="0" eb="2">
      <t>キョウサイ</t>
    </rPh>
    <rPh sb="2" eb="4">
      <t>カンケイ</t>
    </rPh>
    <rPh sb="5" eb="7">
      <t>サンコウ</t>
    </rPh>
    <phoneticPr fontId="2"/>
  </si>
  <si>
    <t>※</t>
  </si>
  <si>
    <t>　・表中の各月については勤務月を示しております。国家公務員共済組合制度の適用拡大対象者の共済短期、介護の負担金（※）に関する支給月については「1_はじめに」の</t>
    <rPh sb="2" eb="4">
      <t>ヒョウチュウ</t>
    </rPh>
    <rPh sb="5" eb="7">
      <t>カクツキ</t>
    </rPh>
    <rPh sb="12" eb="15">
      <t>キンムツキ</t>
    </rPh>
    <rPh sb="16" eb="17">
      <t>シメ</t>
    </rPh>
    <rPh sb="49" eb="51">
      <t>カイゴ</t>
    </rPh>
    <rPh sb="52" eb="55">
      <t>フタンキン</t>
    </rPh>
    <rPh sb="59" eb="60">
      <t>カン</t>
    </rPh>
    <rPh sb="62" eb="65">
      <t>シキュウツキ</t>
    </rPh>
    <phoneticPr fontId="2"/>
  </si>
  <si>
    <t>　　「3.（３）国家公務員共済組合制度の適用拡大について」をご覧ください。</t>
    <phoneticPr fontId="2"/>
  </si>
  <si>
    <t>5．消費税を加味した試算額</t>
    <rPh sb="2" eb="5">
      <t>ショウヒゼイ</t>
    </rPh>
    <rPh sb="6" eb="8">
      <t>カミ</t>
    </rPh>
    <rPh sb="10" eb="12">
      <t>シサン</t>
    </rPh>
    <rPh sb="12" eb="13">
      <t>ガク</t>
    </rPh>
    <phoneticPr fontId="2"/>
  </si>
  <si>
    <t>6.エフォート率を加味した試算額について</t>
    <rPh sb="7" eb="8">
      <t>リツ</t>
    </rPh>
    <rPh sb="9" eb="11">
      <t>カミ</t>
    </rPh>
    <rPh sb="13" eb="16">
      <t>シサンガク</t>
    </rPh>
    <phoneticPr fontId="2"/>
  </si>
  <si>
    <t>変更なし
（H25.4～）</t>
    <rPh sb="0" eb="2">
      <t>ヘンコウ</t>
    </rPh>
    <phoneticPr fontId="2"/>
  </si>
  <si>
    <t>※変更箇所は赤色部分</t>
    <rPh sb="1" eb="5">
      <t>ヘンコウカショ</t>
    </rPh>
    <rPh sb="6" eb="8">
      <t>アカイロ</t>
    </rPh>
    <rPh sb="8" eb="10">
      <t>ブブン</t>
    </rPh>
    <phoneticPr fontId="2"/>
  </si>
  <si>
    <t>（令和4年10月1日から）</t>
  </si>
  <si>
    <t>クォリファイドティーチング・アシスタント</t>
    <phoneticPr fontId="2"/>
  </si>
  <si>
    <t>修士課程</t>
    <rPh sb="0" eb="4">
      <t>シュウシカテイ</t>
    </rPh>
    <phoneticPr fontId="2"/>
  </si>
  <si>
    <t>東海国立大学機構名古屋大学年俸制適用職員給与規程（別表第1）</t>
    <rPh sb="25" eb="27">
      <t>ベッピョウ</t>
    </rPh>
    <rPh sb="27" eb="28">
      <t>ダイ</t>
    </rPh>
    <phoneticPr fontId="2"/>
  </si>
  <si>
    <t>・健康保険料率：令和6年3月分～　適用　　 　・厚生年金保険料率：平成29年9月分～　適用</t>
  </si>
  <si>
    <t>・介護保険料率：令和6年3月分～　適用 　　  ・子ども・子育て拠出金率：令和2年4月分～　適用</t>
    <rPh sb="1" eb="3">
      <t>カイゴ</t>
    </rPh>
    <rPh sb="3" eb="5">
      <t>ホケン</t>
    </rPh>
    <rPh sb="5" eb="6">
      <t>リョウ</t>
    </rPh>
    <rPh sb="6" eb="7">
      <t>リツ</t>
    </rPh>
    <rPh sb="8" eb="10">
      <t>レイワ</t>
    </rPh>
    <rPh sb="11" eb="12">
      <t>ネン</t>
    </rPh>
    <rPh sb="13" eb="14">
      <t>ガツ</t>
    </rPh>
    <rPh sb="14" eb="15">
      <t>ブン</t>
    </rPh>
    <rPh sb="17" eb="19">
      <t>テキヨウ</t>
    </rPh>
    <phoneticPr fontId="36"/>
  </si>
  <si>
    <t>◆介護保険第２号被保険者は、40歳から64歳までの方であり、健康保険料率（10.02%）に介護保険料率（1.60%）が加わります。</t>
  </si>
  <si>
    <t>https://www.kyoukaikenpo.or.jp/g7/cat330/sb3150/</t>
    <phoneticPr fontId="2"/>
  </si>
  <si>
    <t>R07</t>
    <phoneticPr fontId="36"/>
  </si>
  <si>
    <t>○国家公務員共済組合制度の適用拡大対象者について(年度予算別具体例)</t>
    <rPh sb="29" eb="33">
      <t>テキヨウカクダイタイショウモノネンドヨサンベツグタイレイ</t>
    </rPh>
    <phoneticPr fontId="36"/>
  </si>
  <si>
    <r>
      <t>令和7年3月4日付け「令和6年度における各種保険料率の改定（一部予定）について（通知）」及び</t>
    </r>
    <r>
      <rPr>
        <b/>
        <sz val="13"/>
        <color rgb="FFFF0000"/>
        <rFont val="ＭＳ Ｐゴシック"/>
        <family val="3"/>
        <charset val="128"/>
      </rPr>
      <t>令和6年5月31日付け</t>
    </r>
    <r>
      <rPr>
        <b/>
        <sz val="13"/>
        <rFont val="ＭＳ Ｐゴシック"/>
        <family val="3"/>
        <charset val="128"/>
      </rPr>
      <t>「労災保険率決定通知書」に基づく</t>
    </r>
    <rPh sb="0" eb="2">
      <t>レイワ</t>
    </rPh>
    <rPh sb="3" eb="4">
      <t>ネン</t>
    </rPh>
    <rPh sb="5" eb="6">
      <t>ガツ</t>
    </rPh>
    <rPh sb="7" eb="8">
      <t>ニチ</t>
    </rPh>
    <rPh sb="8" eb="9">
      <t>ヅケ</t>
    </rPh>
    <rPh sb="11" eb="13">
      <t>レイワ</t>
    </rPh>
    <rPh sb="44" eb="45">
      <t>オヨ</t>
    </rPh>
    <phoneticPr fontId="2"/>
  </si>
  <si>
    <t>R7.4～</t>
    <phoneticPr fontId="2"/>
  </si>
  <si>
    <t>～</t>
  </si>
  <si>
    <t>4（1）</t>
  </si>
  <si>
    <t>5（2）</t>
  </si>
  <si>
    <t>6（3）</t>
  </si>
  <si>
    <t>7（4）</t>
  </si>
  <si>
    <t>8（5）</t>
  </si>
  <si>
    <t>9（6）</t>
  </si>
  <si>
    <t>10（7）</t>
  </si>
  <si>
    <t>11（8）</t>
  </si>
  <si>
    <t>12（9）</t>
  </si>
  <si>
    <t>13（10）</t>
  </si>
  <si>
    <t>14（11）</t>
  </si>
  <si>
    <t>15（12）</t>
  </si>
  <si>
    <t>16（13）</t>
  </si>
  <si>
    <t>17（14）</t>
  </si>
  <si>
    <t>18（15）</t>
  </si>
  <si>
    <t>19（16）</t>
  </si>
  <si>
    <t>20（17）</t>
  </si>
  <si>
    <t>21（18）</t>
  </si>
  <si>
    <t>22（19）</t>
  </si>
  <si>
    <t>23（20）</t>
  </si>
  <si>
    <t>24（21）</t>
  </si>
  <si>
    <t>25（22）</t>
  </si>
  <si>
    <t>26（23）</t>
  </si>
  <si>
    <t>27（24）</t>
  </si>
  <si>
    <t>28（25）</t>
  </si>
  <si>
    <t>29（26）</t>
  </si>
  <si>
    <t>30（27）</t>
  </si>
  <si>
    <t>31（28）</t>
  </si>
  <si>
    <t>32（29）</t>
  </si>
  <si>
    <t>33（30）</t>
  </si>
  <si>
    <t>34（31）</t>
  </si>
  <si>
    <t>35（32）</t>
  </si>
  <si>
    <t>令和7年３月分（４月納付分）からの健康保険・厚生年金保険の保険料額表</t>
    <rPh sb="0" eb="2">
      <t>レイワ</t>
    </rPh>
    <rPh sb="3" eb="4">
      <t>ネン</t>
    </rPh>
    <rPh sb="5" eb="6">
      <t>ガツ</t>
    </rPh>
    <rPh sb="6" eb="7">
      <t>ブン</t>
    </rPh>
    <rPh sb="9" eb="10">
      <t>ガツ</t>
    </rPh>
    <rPh sb="10" eb="12">
      <t>ノウフ</t>
    </rPh>
    <rPh sb="12" eb="13">
      <t>ブン</t>
    </rPh>
    <rPh sb="17" eb="19">
      <t>ケンコウ</t>
    </rPh>
    <rPh sb="19" eb="21">
      <t>ホケン</t>
    </rPh>
    <rPh sb="22" eb="24">
      <t>コウセイ</t>
    </rPh>
    <rPh sb="24" eb="26">
      <t>ネンキン</t>
    </rPh>
    <rPh sb="26" eb="28">
      <t>ホケン</t>
    </rPh>
    <rPh sb="29" eb="31">
      <t>ホケン</t>
    </rPh>
    <rPh sb="31" eb="32">
      <t>リョウ</t>
    </rPh>
    <rPh sb="32" eb="33">
      <t>ガク</t>
    </rPh>
    <rPh sb="33" eb="34">
      <t>ヒョウ</t>
    </rPh>
    <phoneticPr fontId="36"/>
  </si>
  <si>
    <t>東海国立大学機構契約職員，パートタイム勤務職員，医員，医員（研修医）及び非常勤講師等の給与に関する規程　第2条第1項第1号ニ</t>
    <rPh sb="52" eb="53">
      <t>ダイ</t>
    </rPh>
    <rPh sb="54" eb="55">
      <t>ジョウ</t>
    </rPh>
    <rPh sb="55" eb="56">
      <t>ダイ</t>
    </rPh>
    <rPh sb="57" eb="58">
      <t>コウ</t>
    </rPh>
    <rPh sb="58" eb="59">
      <t>ダイ</t>
    </rPh>
    <rPh sb="60" eb="61">
      <t>ゴウ</t>
    </rPh>
    <phoneticPr fontId="2"/>
  </si>
  <si>
    <t>2025年度版：</t>
    <rPh sb="4" eb="6">
      <t>ネンド</t>
    </rPh>
    <rPh sb="6" eb="7">
      <t>バン</t>
    </rPh>
    <phoneticPr fontId="2"/>
  </si>
  <si>
    <r>
      <t>〇非常勤年俸　</t>
    </r>
    <r>
      <rPr>
        <sz val="10"/>
        <color theme="1"/>
        <rFont val="メイリオ"/>
        <family val="3"/>
        <charset val="128"/>
      </rPr>
      <t>：　契約職員、限定職員（フルタイム）　年俸表</t>
    </r>
    <rPh sb="1" eb="4">
      <t>ヒジョウキン</t>
    </rPh>
    <rPh sb="4" eb="6">
      <t>ネンポウ</t>
    </rPh>
    <rPh sb="9" eb="11">
      <t>ケイヤク</t>
    </rPh>
    <rPh sb="11" eb="13">
      <t>ショクイン</t>
    </rPh>
    <rPh sb="14" eb="16">
      <t>ゲンテイ</t>
    </rPh>
    <rPh sb="16" eb="18">
      <t>ショクイン</t>
    </rPh>
    <rPh sb="26" eb="29">
      <t>ネンポウヒョウ</t>
    </rPh>
    <phoneticPr fontId="2"/>
  </si>
  <si>
    <r>
      <t>〇任期付年俸</t>
    </r>
    <r>
      <rPr>
        <sz val="10"/>
        <color theme="1"/>
        <rFont val="メイリオ"/>
        <family val="3"/>
        <charset val="128"/>
      </rPr>
      <t>　：　任期付正職員　年俸表</t>
    </r>
    <rPh sb="1" eb="4">
      <t>ニンキツキ</t>
    </rPh>
    <rPh sb="4" eb="6">
      <t>ネンポウ</t>
    </rPh>
    <rPh sb="9" eb="15">
      <t>ニンキツキセイショクイン</t>
    </rPh>
    <rPh sb="16" eb="19">
      <t>ネンポウヒョウ</t>
    </rPh>
    <phoneticPr fontId="2"/>
  </si>
  <si>
    <t>任期付正職員　1号数　3,300,000円</t>
  </si>
  <si>
    <t>一般職本給表適用者の時間給表（R7.4.1～）</t>
    <rPh sb="0" eb="3">
      <t>イッパンショク</t>
    </rPh>
    <rPh sb="3" eb="5">
      <t>ホンキュウ</t>
    </rPh>
    <rPh sb="5" eb="6">
      <t>ヒョウ</t>
    </rPh>
    <rPh sb="6" eb="9">
      <t>テキヨウシャ</t>
    </rPh>
    <rPh sb="10" eb="13">
      <t>ジカンキュウ</t>
    </rPh>
    <rPh sb="13" eb="14">
      <t>オモテ</t>
    </rPh>
    <phoneticPr fontId="2"/>
  </si>
  <si>
    <t>教育職本給表適用者の時間給表（R7.4.1～）</t>
    <rPh sb="0" eb="2">
      <t>キョウイク</t>
    </rPh>
    <rPh sb="2" eb="3">
      <t>ショク</t>
    </rPh>
    <rPh sb="3" eb="5">
      <t>ホンキュウ</t>
    </rPh>
    <rPh sb="5" eb="6">
      <t>ヒョウ</t>
    </rPh>
    <rPh sb="6" eb="9">
      <t>テキヨウシャ</t>
    </rPh>
    <rPh sb="10" eb="13">
      <t>ジカンキュウ</t>
    </rPh>
    <rPh sb="13" eb="14">
      <t>オモテ</t>
    </rPh>
    <phoneticPr fontId="2"/>
  </si>
  <si>
    <t>３－１</t>
    <phoneticPr fontId="2"/>
  </si>
  <si>
    <t>３－５</t>
    <phoneticPr fontId="2"/>
  </si>
  <si>
    <t>２－３７</t>
    <phoneticPr fontId="2"/>
  </si>
  <si>
    <t>３－１３</t>
    <phoneticPr fontId="2"/>
  </si>
  <si>
    <t>３－９</t>
    <phoneticPr fontId="2"/>
  </si>
  <si>
    <t>４－１</t>
    <phoneticPr fontId="2"/>
  </si>
  <si>
    <t>４－５</t>
    <phoneticPr fontId="2"/>
  </si>
  <si>
    <t>４－９</t>
    <phoneticPr fontId="2"/>
  </si>
  <si>
    <t>４－１３</t>
    <phoneticPr fontId="2"/>
  </si>
  <si>
    <t>５－１</t>
    <phoneticPr fontId="2"/>
  </si>
  <si>
    <t>５－２</t>
    <phoneticPr fontId="2"/>
  </si>
  <si>
    <t>５－３</t>
    <phoneticPr fontId="2"/>
  </si>
  <si>
    <t>５－４</t>
    <phoneticPr fontId="2"/>
  </si>
  <si>
    <t>５－５</t>
    <phoneticPr fontId="2"/>
  </si>
  <si>
    <t>５－６</t>
    <phoneticPr fontId="2"/>
  </si>
  <si>
    <t>５－７</t>
    <phoneticPr fontId="2"/>
  </si>
  <si>
    <t>５－８</t>
    <phoneticPr fontId="2"/>
  </si>
  <si>
    <t>５－９</t>
    <phoneticPr fontId="2"/>
  </si>
  <si>
    <t>５－１０</t>
    <phoneticPr fontId="2"/>
  </si>
  <si>
    <t>５－１１</t>
    <phoneticPr fontId="2"/>
  </si>
  <si>
    <t>５－１２</t>
    <phoneticPr fontId="2"/>
  </si>
  <si>
    <t>５－１４</t>
    <phoneticPr fontId="2"/>
  </si>
  <si>
    <t>５－１５</t>
    <phoneticPr fontId="2"/>
  </si>
  <si>
    <t>５－１６</t>
    <phoneticPr fontId="2"/>
  </si>
  <si>
    <t>R7.4.1～</t>
    <phoneticPr fontId="2"/>
  </si>
  <si>
    <t>R6.4.1～</t>
    <phoneticPr fontId="2"/>
  </si>
  <si>
    <t>東海国立大学機構契約職員，パートタイム勤務職員，医員，医員（研修医）及び非常勤講師等の給与に関する規程　別表第2</t>
    <rPh sb="52" eb="54">
      <t>ベッピョウ</t>
    </rPh>
    <rPh sb="54" eb="55">
      <t>ダイ</t>
    </rPh>
    <phoneticPr fontId="2"/>
  </si>
  <si>
    <t>博士後期課程</t>
    <rPh sb="0" eb="2">
      <t>ハカセ</t>
    </rPh>
    <rPh sb="2" eb="4">
      <t>コウキ</t>
    </rPh>
    <rPh sb="4" eb="6">
      <t>カテイ</t>
    </rPh>
    <phoneticPr fontId="2"/>
  </si>
  <si>
    <t>東海国立大学機構契約職員，パートタイム勤務職員，医員，医員（研修医）及び非常勤講師等の給与に関する規程　別表第14</t>
    <rPh sb="52" eb="54">
      <t>ベッピョウ</t>
    </rPh>
    <rPh sb="54" eb="55">
      <t>ダイ</t>
    </rPh>
    <phoneticPr fontId="2"/>
  </si>
  <si>
    <t>　　TA、RA、短期パート</t>
    <phoneticPr fontId="2"/>
  </si>
  <si>
    <t>◆令和7年度における全国健康保険協会の任意継続被保険者について、標準報酬月額の上限は、320,000円です。</t>
    <rPh sb="10" eb="12">
      <t>ゼンコク</t>
    </rPh>
    <rPh sb="12" eb="14">
      <t>ケンコウ</t>
    </rPh>
    <rPh sb="14" eb="16">
      <t>ホケン</t>
    </rPh>
    <rPh sb="16" eb="18">
      <t>キョウカイ</t>
    </rPh>
    <rPh sb="19" eb="21">
      <t>ニンイ</t>
    </rPh>
    <rPh sb="21" eb="23">
      <t>ケイゾク</t>
    </rPh>
    <rPh sb="23" eb="27">
      <t>ヒホケンシャ</t>
    </rPh>
    <rPh sb="32" eb="34">
      <t>ヒョウジュン</t>
    </rPh>
    <rPh sb="34" eb="36">
      <t>ホウシュウ</t>
    </rPh>
    <rPh sb="36" eb="38">
      <t>ゲツガク</t>
    </rPh>
    <rPh sb="39" eb="41">
      <t>ジョウゲン</t>
    </rPh>
    <rPh sb="50" eb="51">
      <t>エン</t>
    </rPh>
    <phoneticPr fontId="36"/>
  </si>
  <si>
    <t>技術補佐員・技術員</t>
  </si>
  <si>
    <t>R08</t>
    <phoneticPr fontId="36"/>
  </si>
  <si>
    <t>　　　（例：４月勤務分＝４月21日支給、但し超過勤務手当分は翌月）</t>
    <phoneticPr fontId="2"/>
  </si>
  <si>
    <t>　　　（例：４月勤務分＝5月21日支給）</t>
    <phoneticPr fontId="2"/>
  </si>
  <si>
    <t>　　例１：R8.3月勤務分の給与（＝R8.4.21支給）の支出される予算年度について</t>
    <rPh sb="2" eb="3">
      <t>レイ</t>
    </rPh>
    <rPh sb="9" eb="10">
      <t>ガツ</t>
    </rPh>
    <rPh sb="10" eb="13">
      <t>キンムブン</t>
    </rPh>
    <rPh sb="14" eb="16">
      <t>キュウヨ</t>
    </rPh>
    <rPh sb="25" eb="27">
      <t>シキュウ</t>
    </rPh>
    <rPh sb="29" eb="31">
      <t>シシュツ</t>
    </rPh>
    <rPh sb="34" eb="36">
      <t>ヨサン</t>
    </rPh>
    <rPh sb="36" eb="38">
      <t>ネンド</t>
    </rPh>
    <phoneticPr fontId="2"/>
  </si>
  <si>
    <t>　　　　　国立大学法人会計の事業年度は４月１日から翌年３月３１日までとなりますので、例1の場合はR7年度予算からの支出となります。</t>
    <rPh sb="5" eb="7">
      <t>コクリツ</t>
    </rPh>
    <rPh sb="7" eb="9">
      <t>ダイガク</t>
    </rPh>
    <rPh sb="9" eb="11">
      <t>ホウジン</t>
    </rPh>
    <rPh sb="11" eb="13">
      <t>カイケイ</t>
    </rPh>
    <rPh sb="14" eb="16">
      <t>ジギョウ</t>
    </rPh>
    <rPh sb="42" eb="43">
      <t>レイ</t>
    </rPh>
    <rPh sb="45" eb="47">
      <t>バアイ</t>
    </rPh>
    <rPh sb="50" eb="52">
      <t>ネンド</t>
    </rPh>
    <rPh sb="52" eb="54">
      <t>ヨサン</t>
    </rPh>
    <rPh sb="57" eb="59">
      <t>シシュツ</t>
    </rPh>
    <phoneticPr fontId="2"/>
  </si>
  <si>
    <t>　　例2：研究期間（R7.4.1～R7.10.31）の外部資金において10月勤務分の給与（＝R7.11.21支給）を支出することの可否について</t>
    <rPh sb="2" eb="3">
      <t>レイ</t>
    </rPh>
    <rPh sb="5" eb="9">
      <t>ケンキュウキカン</t>
    </rPh>
    <rPh sb="27" eb="31">
      <t>ガイブシキン</t>
    </rPh>
    <rPh sb="37" eb="38">
      <t>ガツ</t>
    </rPh>
    <rPh sb="38" eb="41">
      <t>キンムブン</t>
    </rPh>
    <rPh sb="42" eb="44">
      <t>キュウヨ</t>
    </rPh>
    <rPh sb="54" eb="56">
      <t>シキュウ</t>
    </rPh>
    <rPh sb="58" eb="60">
      <t>シシュツ</t>
    </rPh>
    <rPh sb="65" eb="67">
      <t>カヒ</t>
    </rPh>
    <phoneticPr fontId="2"/>
  </si>
  <si>
    <t>R7.4～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</si>
</sst>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_ "/>
    <numFmt numFmtId="178" formatCode="0.000%&quot;※&quot;"/>
    <numFmt numFmtId="179" formatCode="#,##0&quot;円&quot;"/>
  </numFmts>
  <fonts count="73">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scheme val="minor"/>
    </font>
    <font>
      <sz val="11"/>
      <color theme="1"/>
      <name val="ＭＳ ゴシック"/>
      <family val="3"/>
      <charset val="128"/>
    </font>
    <font>
      <sz val="9"/>
      <name val="ＭＳ Ｐゴシック"/>
      <family val="3"/>
      <charset val="128"/>
    </font>
    <font>
      <sz val="12"/>
      <name val="メイリオ"/>
      <family val="3"/>
      <charset val="128"/>
    </font>
    <font>
      <b/>
      <sz val="20"/>
      <name val="メイリオ"/>
      <family val="3"/>
      <charset val="128"/>
    </font>
    <font>
      <b/>
      <sz val="14"/>
      <name val="メイリオ"/>
      <family val="3"/>
      <charset val="128"/>
    </font>
    <font>
      <sz val="11"/>
      <name val="メイリオ"/>
      <family val="3"/>
      <charset val="128"/>
    </font>
    <font>
      <b/>
      <sz val="14"/>
      <color indexed="10"/>
      <name val="メイリオ"/>
      <family val="3"/>
      <charset val="128"/>
    </font>
    <font>
      <b/>
      <sz val="11"/>
      <name val="メイリオ"/>
      <family val="3"/>
      <charset val="128"/>
    </font>
    <font>
      <b/>
      <sz val="12"/>
      <name val="メイリオ"/>
      <family val="3"/>
      <charset val="128"/>
    </font>
    <font>
      <sz val="10"/>
      <name val="メイリオ"/>
      <family val="3"/>
      <charset val="128"/>
    </font>
    <font>
      <b/>
      <sz val="14"/>
      <color theme="1"/>
      <name val="メイリオ"/>
      <family val="3"/>
      <charset val="128"/>
    </font>
    <font>
      <b/>
      <sz val="9"/>
      <name val="メイリオ"/>
      <family val="3"/>
      <charset val="128"/>
    </font>
    <font>
      <sz val="13"/>
      <name val="メイリオ"/>
      <family val="3"/>
      <charset val="128"/>
    </font>
    <font>
      <b/>
      <sz val="13"/>
      <name val="メイリオ"/>
      <family val="3"/>
      <charset val="128"/>
    </font>
    <font>
      <b/>
      <sz val="8"/>
      <name val="メイリオ"/>
      <family val="3"/>
      <charset val="128"/>
    </font>
    <font>
      <sz val="14"/>
      <name val="メイリオ"/>
      <family val="3"/>
      <charset val="128"/>
    </font>
    <font>
      <sz val="8"/>
      <name val="メイリオ"/>
      <family val="3"/>
      <charset val="128"/>
    </font>
    <font>
      <sz val="12"/>
      <color theme="1"/>
      <name val="メイリオ"/>
      <family val="3"/>
      <charset val="128"/>
    </font>
    <font>
      <sz val="12"/>
      <color rgb="FFFF0000"/>
      <name val="メイリオ"/>
      <family val="3"/>
      <charset val="128"/>
    </font>
    <font>
      <sz val="12"/>
      <color indexed="10"/>
      <name val="メイリオ"/>
      <family val="3"/>
      <charset val="128"/>
    </font>
    <font>
      <b/>
      <sz val="11"/>
      <color theme="1"/>
      <name val="メイリオ"/>
      <family val="3"/>
      <charset val="128"/>
    </font>
    <font>
      <b/>
      <sz val="12"/>
      <name val="ＭＳ Ｐゴシック"/>
      <family val="3"/>
      <charset val="128"/>
    </font>
    <font>
      <sz val="9"/>
      <name val="メイリオ"/>
      <family val="3"/>
      <charset val="128"/>
    </font>
    <font>
      <sz val="9"/>
      <color theme="1"/>
      <name val="ＭＳ Ｐゴシック"/>
      <family val="3"/>
      <charset val="128"/>
      <scheme val="minor"/>
    </font>
    <font>
      <b/>
      <u/>
      <sz val="14"/>
      <color rgb="FFFF0000"/>
      <name val="メイリオ"/>
      <family val="3"/>
      <charset val="128"/>
    </font>
    <font>
      <b/>
      <sz val="12"/>
      <color indexed="10"/>
      <name val="メイリオ"/>
      <family val="3"/>
      <charset val="128"/>
    </font>
    <font>
      <u/>
      <sz val="11"/>
      <color theme="10"/>
      <name val="ＭＳ Ｐゴシック"/>
      <family val="3"/>
      <charset val="128"/>
    </font>
    <font>
      <b/>
      <sz val="16"/>
      <color rgb="FF00B0F0"/>
      <name val="ＭＳ Ｐゴシック"/>
      <family val="3"/>
      <charset val="128"/>
      <scheme val="minor"/>
    </font>
    <font>
      <sz val="6"/>
      <name val="ＭＳ Ｐゴシック"/>
      <family val="2"/>
      <charset val="128"/>
      <scheme val="minor"/>
    </font>
    <font>
      <b/>
      <sz val="16"/>
      <color rgb="FF00B050"/>
      <name val="ＭＳ Ｐゴシック"/>
      <family val="3"/>
      <charset val="128"/>
      <scheme val="minor"/>
    </font>
    <font>
      <b/>
      <sz val="16"/>
      <color theme="9" tint="-0.249977111117893"/>
      <name val="ＭＳ Ｐゴシック"/>
      <family val="3"/>
      <charset val="128"/>
      <scheme val="minor"/>
    </font>
    <font>
      <sz val="6"/>
      <color theme="1"/>
      <name val="ＭＳ Ｐゴシック"/>
      <family val="3"/>
      <charset val="128"/>
      <scheme val="minor"/>
    </font>
    <font>
      <sz val="8"/>
      <color theme="1"/>
      <name val="HGPｺﾞｼｯｸM"/>
      <family val="3"/>
      <charset val="128"/>
    </font>
    <font>
      <sz val="9"/>
      <color theme="1"/>
      <name val="ＭＳ Ｐゴシック"/>
      <family val="3"/>
      <charset val="128"/>
    </font>
    <font>
      <b/>
      <sz val="12"/>
      <color rgb="FFFF0000"/>
      <name val="メイリオ"/>
      <family val="3"/>
      <charset val="128"/>
    </font>
    <font>
      <sz val="11"/>
      <color rgb="FFFF0000"/>
      <name val="ＭＳ Ｐゴシック"/>
      <family val="3"/>
      <charset val="128"/>
    </font>
    <font>
      <sz val="14"/>
      <color theme="1"/>
      <name val="メイリオ"/>
      <family val="3"/>
      <charset val="128"/>
    </font>
    <font>
      <u/>
      <sz val="12"/>
      <name val="メイリオ"/>
      <family val="3"/>
      <charset val="128"/>
    </font>
    <font>
      <b/>
      <u/>
      <sz val="17"/>
      <color rgb="FFFF0000"/>
      <name val="メイリオ"/>
      <family val="3"/>
      <charset val="128"/>
    </font>
    <font>
      <sz val="9"/>
      <color theme="1"/>
      <name val="メイリオ"/>
      <family val="3"/>
      <charset val="128"/>
    </font>
    <font>
      <sz val="11"/>
      <color theme="1"/>
      <name val="メイリオ"/>
      <family val="3"/>
      <charset val="128"/>
    </font>
    <font>
      <b/>
      <sz val="11"/>
      <color rgb="FFFF0000"/>
      <name val="メイリオ"/>
      <family val="3"/>
      <charset val="128"/>
    </font>
    <font>
      <b/>
      <sz val="10"/>
      <color rgb="FFFF0000"/>
      <name val="メイリオ"/>
      <family val="3"/>
      <charset val="128"/>
    </font>
    <font>
      <b/>
      <sz val="10"/>
      <color rgb="FF0070C0"/>
      <name val="メイリオ"/>
      <family val="3"/>
      <charset val="128"/>
    </font>
    <font>
      <b/>
      <sz val="11"/>
      <color rgb="FF0070C0"/>
      <name val="メイリオ"/>
      <family val="3"/>
      <charset val="128"/>
    </font>
    <font>
      <sz val="9"/>
      <color theme="1"/>
      <name val="ＭＳ ゴシック"/>
      <family val="3"/>
      <charset val="128"/>
    </font>
    <font>
      <sz val="9"/>
      <name val="ＭＳ ゴシック"/>
      <family val="3"/>
      <charset val="128"/>
    </font>
    <font>
      <sz val="9"/>
      <color rgb="FF333333"/>
      <name val="Arial"/>
      <family val="2"/>
    </font>
    <font>
      <b/>
      <sz val="9"/>
      <color rgb="FF333333"/>
      <name val="Arial"/>
      <family val="2"/>
    </font>
    <font>
      <b/>
      <sz val="9"/>
      <color rgb="FF333333"/>
      <name val="ＭＳ ゴシック"/>
      <family val="3"/>
      <charset val="128"/>
    </font>
    <font>
      <b/>
      <sz val="9"/>
      <color rgb="FF333333"/>
      <name val="Yu Gothic"/>
      <family val="2"/>
      <charset val="128"/>
    </font>
    <font>
      <b/>
      <sz val="9"/>
      <color rgb="FF333333"/>
      <name val="Arial"/>
      <family val="3"/>
      <charset val="128"/>
    </font>
    <font>
      <b/>
      <sz val="9"/>
      <name val="ＭＳ Ｐゴシック"/>
      <family val="3"/>
      <charset val="128"/>
    </font>
    <font>
      <b/>
      <sz val="13"/>
      <name val="ＭＳ Ｐゴシック"/>
      <family val="3"/>
      <charset val="128"/>
    </font>
    <font>
      <b/>
      <u/>
      <sz val="11"/>
      <color rgb="FFFF0000"/>
      <name val="ＭＳ Ｐゴシック"/>
      <family val="3"/>
      <charset val="128"/>
    </font>
    <font>
      <b/>
      <sz val="14"/>
      <name val="ＭＳ Ｐゴシック"/>
      <family val="3"/>
      <charset val="128"/>
    </font>
    <font>
      <sz val="14"/>
      <color rgb="FF000000"/>
      <name val="ＭＳ 明朝"/>
      <family val="1"/>
      <charset val="128"/>
    </font>
    <font>
      <sz val="11"/>
      <name val="ＭＳ 明朝"/>
      <family val="1"/>
      <charset val="128"/>
    </font>
    <font>
      <sz val="9"/>
      <color indexed="81"/>
      <name val="MS P ゴシック"/>
      <family val="3"/>
      <charset val="128"/>
    </font>
    <font>
      <b/>
      <sz val="9"/>
      <color indexed="81"/>
      <name val="MS P ゴシック"/>
      <family val="3"/>
      <charset val="128"/>
    </font>
    <font>
      <sz val="9"/>
      <name val="ＭＳ Ｐゴシック"/>
      <family val="3"/>
      <charset val="128"/>
      <scheme val="minor"/>
    </font>
    <font>
      <sz val="8"/>
      <name val="HGPｺﾞｼｯｸM"/>
      <family val="3"/>
      <charset val="128"/>
    </font>
    <font>
      <b/>
      <sz val="13"/>
      <color rgb="FFFF0000"/>
      <name val="ＭＳ Ｐゴシック"/>
      <family val="3"/>
      <charset val="128"/>
    </font>
    <font>
      <b/>
      <sz val="10"/>
      <color theme="1"/>
      <name val="メイリオ"/>
      <family val="3"/>
      <charset val="128"/>
    </font>
    <font>
      <sz val="10"/>
      <color theme="1"/>
      <name val="メイリオ"/>
      <family val="3"/>
      <charset val="128"/>
    </font>
  </fonts>
  <fills count="22">
    <fill>
      <patternFill patternType="none"/>
    </fill>
    <fill>
      <patternFill patternType="gray125"/>
    </fill>
    <fill>
      <patternFill patternType="solid">
        <fgColor indexed="43"/>
        <bgColor indexed="64"/>
      </patternFill>
    </fill>
    <fill>
      <patternFill patternType="solid">
        <fgColor theme="6" tint="0.79998168889431442"/>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rgb="FF0070C0"/>
        <bgColor indexed="64"/>
      </patternFill>
    </fill>
    <fill>
      <patternFill patternType="solid">
        <fgColor indexed="4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B7ECFF"/>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FF"/>
        <bgColor indexed="64"/>
      </patternFill>
    </fill>
    <fill>
      <patternFill patternType="solid">
        <fgColor rgb="FFFCAAB4"/>
        <bgColor indexed="64"/>
      </patternFill>
    </fill>
    <fill>
      <patternFill patternType="solid">
        <fgColor theme="1" tint="0.499984740745262"/>
        <bgColor indexed="64"/>
      </patternFill>
    </fill>
    <fill>
      <patternFill patternType="solid">
        <fgColor rgb="FFFFFF99"/>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top style="thin">
        <color indexed="64"/>
      </top>
      <bottom style="thin">
        <color indexed="64"/>
      </bottom>
      <diagonal/>
    </border>
    <border>
      <left style="thin">
        <color indexed="23"/>
      </left>
      <right style="medium">
        <color indexed="64"/>
      </right>
      <top/>
      <bottom style="thin">
        <color indexed="23"/>
      </bottom>
      <diagonal/>
    </border>
    <border>
      <left/>
      <right style="thin">
        <color indexed="23"/>
      </right>
      <top/>
      <bottom style="thin">
        <color indexed="23"/>
      </bottom>
      <diagonal/>
    </border>
    <border>
      <left style="medium">
        <color indexed="64"/>
      </left>
      <right style="medium">
        <color indexed="64"/>
      </right>
      <top style="thin">
        <color indexed="23"/>
      </top>
      <bottom style="thin">
        <color indexed="23"/>
      </bottom>
      <diagonal/>
    </border>
    <border>
      <left style="medium">
        <color indexed="64"/>
      </left>
      <right style="medium">
        <color indexed="64"/>
      </right>
      <top/>
      <bottom style="thin">
        <color indexed="23"/>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double">
        <color indexed="64"/>
      </left>
      <right/>
      <top/>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double">
        <color indexed="64"/>
      </top>
      <bottom/>
      <diagonal/>
    </border>
    <border>
      <left/>
      <right/>
      <top style="double">
        <color indexed="64"/>
      </top>
      <bottom/>
      <diagonal/>
    </border>
    <border>
      <left/>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hair">
        <color auto="1"/>
      </bottom>
      <diagonal/>
    </border>
    <border>
      <left style="double">
        <color indexed="64"/>
      </left>
      <right/>
      <top style="double">
        <color indexed="64"/>
      </top>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hair">
        <color auto="1"/>
      </left>
      <right/>
      <top/>
      <bottom/>
      <diagonal/>
    </border>
    <border>
      <left/>
      <right style="hair">
        <color auto="1"/>
      </right>
      <top/>
      <bottom/>
      <diagonal/>
    </border>
    <border>
      <left style="thick">
        <color rgb="FFFF0000"/>
      </left>
      <right style="thin">
        <color indexed="64"/>
      </right>
      <top style="thick">
        <color rgb="FFFF0000"/>
      </top>
      <bottom style="thin">
        <color auto="1"/>
      </bottom>
      <diagonal/>
    </border>
    <border>
      <left style="thin">
        <color indexed="64"/>
      </left>
      <right style="thin">
        <color indexed="64"/>
      </right>
      <top style="thick">
        <color rgb="FFFF0000"/>
      </top>
      <bottom style="thin">
        <color auto="1"/>
      </bottom>
      <diagonal/>
    </border>
    <border>
      <left style="thin">
        <color indexed="64"/>
      </left>
      <right style="thick">
        <color rgb="FFFF0000"/>
      </right>
      <top style="thick">
        <color rgb="FFFF0000"/>
      </top>
      <bottom style="thin">
        <color auto="1"/>
      </bottom>
      <diagonal/>
    </border>
    <border>
      <left style="thick">
        <color rgb="FFFF0000"/>
      </left>
      <right style="thin">
        <color indexed="64"/>
      </right>
      <top style="thin">
        <color auto="1"/>
      </top>
      <bottom style="thin">
        <color auto="1"/>
      </bottom>
      <diagonal/>
    </border>
    <border>
      <left style="thin">
        <color indexed="64"/>
      </left>
      <right style="thick">
        <color rgb="FFFF0000"/>
      </right>
      <top style="thin">
        <color auto="1"/>
      </top>
      <bottom style="thin">
        <color auto="1"/>
      </bottom>
      <diagonal/>
    </border>
    <border>
      <left style="thick">
        <color rgb="FFFF0000"/>
      </left>
      <right style="thin">
        <color indexed="64"/>
      </right>
      <top style="thin">
        <color auto="1"/>
      </top>
      <bottom style="thick">
        <color rgb="FFFF0000"/>
      </bottom>
      <diagonal/>
    </border>
    <border>
      <left style="thin">
        <color indexed="64"/>
      </left>
      <right style="thin">
        <color indexed="64"/>
      </right>
      <top style="thin">
        <color auto="1"/>
      </top>
      <bottom style="thick">
        <color rgb="FFFF0000"/>
      </bottom>
      <diagonal/>
    </border>
    <border>
      <left style="thin">
        <color indexed="64"/>
      </left>
      <right style="thick">
        <color rgb="FFFF0000"/>
      </right>
      <top style="thin">
        <color auto="1"/>
      </top>
      <bottom style="thick">
        <color rgb="FFFF0000"/>
      </bottom>
      <diagonal/>
    </border>
    <border>
      <left style="thick">
        <color rgb="FFFF0000"/>
      </left>
      <right style="thin">
        <color indexed="64"/>
      </right>
      <top style="thick">
        <color rgb="FFFF0000"/>
      </top>
      <bottom style="medium">
        <color indexed="64"/>
      </bottom>
      <diagonal/>
    </border>
    <border>
      <left style="thin">
        <color indexed="64"/>
      </left>
      <right style="thin">
        <color indexed="64"/>
      </right>
      <top style="thick">
        <color rgb="FFFF0000"/>
      </top>
      <bottom style="medium">
        <color indexed="64"/>
      </bottom>
      <diagonal/>
    </border>
    <border>
      <left style="thin">
        <color indexed="64"/>
      </left>
      <right style="thick">
        <color rgb="FFFF0000"/>
      </right>
      <top style="thick">
        <color rgb="FFFF0000"/>
      </top>
      <bottom style="medium">
        <color indexed="64"/>
      </bottom>
      <diagonal/>
    </border>
    <border>
      <left style="thick">
        <color rgb="FFFF0000"/>
      </left>
      <right style="thin">
        <color indexed="64"/>
      </right>
      <top style="medium">
        <color indexed="64"/>
      </top>
      <bottom style="medium">
        <color indexed="64"/>
      </bottom>
      <diagonal/>
    </border>
    <border>
      <left style="thin">
        <color indexed="64"/>
      </left>
      <right style="thick">
        <color rgb="FFFF0000"/>
      </right>
      <top style="medium">
        <color indexed="64"/>
      </top>
      <bottom style="medium">
        <color indexed="64"/>
      </bottom>
      <diagonal/>
    </border>
    <border>
      <left style="thick">
        <color rgb="FFFF0000"/>
      </left>
      <right style="thin">
        <color indexed="64"/>
      </right>
      <top style="medium">
        <color indexed="64"/>
      </top>
      <bottom style="thick">
        <color rgb="FFFF0000"/>
      </bottom>
      <diagonal/>
    </border>
    <border>
      <left style="thin">
        <color indexed="64"/>
      </left>
      <right style="thin">
        <color indexed="64"/>
      </right>
      <top style="medium">
        <color indexed="64"/>
      </top>
      <bottom style="thick">
        <color rgb="FFFF0000"/>
      </bottom>
      <diagonal/>
    </border>
    <border>
      <left style="thin">
        <color indexed="64"/>
      </left>
      <right style="thick">
        <color rgb="FFFF0000"/>
      </right>
      <top style="medium">
        <color indexed="64"/>
      </top>
      <bottom style="thick">
        <color rgb="FFFF0000"/>
      </bottom>
      <diagonal/>
    </border>
    <border>
      <left style="thin">
        <color indexed="64"/>
      </left>
      <right style="thin">
        <color indexed="64"/>
      </right>
      <top style="double">
        <color indexed="64"/>
      </top>
      <bottom style="thin">
        <color indexed="64"/>
      </bottom>
      <diagonal/>
    </border>
    <border>
      <left/>
      <right style="thin">
        <color indexed="64"/>
      </right>
      <top/>
      <bottom style="double">
        <color indexed="64"/>
      </bottom>
      <diagonal/>
    </border>
    <border>
      <left style="medium">
        <color rgb="FFFE495F"/>
      </left>
      <right style="medium">
        <color rgb="FFFE495F"/>
      </right>
      <top style="medium">
        <color rgb="FFFE495F"/>
      </top>
      <bottom style="medium">
        <color rgb="FFFE495F"/>
      </bottom>
      <diagonal/>
    </border>
    <border>
      <left style="medium">
        <color rgb="FFFE495F"/>
      </left>
      <right style="medium">
        <color rgb="FFFE495F"/>
      </right>
      <top style="medium">
        <color rgb="FFFE495F"/>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23"/>
      </top>
      <bottom style="thin">
        <color indexed="64"/>
      </bottom>
      <diagonal/>
    </border>
    <border>
      <left/>
      <right style="thin">
        <color indexed="23"/>
      </right>
      <top style="thin">
        <color indexed="23"/>
      </top>
      <bottom style="thin">
        <color indexed="64"/>
      </bottom>
      <diagonal/>
    </border>
    <border>
      <left style="thin">
        <color indexed="23"/>
      </left>
      <right style="medium">
        <color indexed="64"/>
      </right>
      <top style="thin">
        <color indexed="23"/>
      </top>
      <bottom style="thin">
        <color indexed="64"/>
      </bottom>
      <diagonal/>
    </border>
    <border>
      <left/>
      <right style="thin">
        <color indexed="23"/>
      </right>
      <top style="thin">
        <color indexed="64"/>
      </top>
      <bottom style="medium">
        <color indexed="64"/>
      </bottom>
      <diagonal/>
    </border>
    <border>
      <left style="thin">
        <color indexed="23"/>
      </left>
      <right style="medium">
        <color indexed="64"/>
      </right>
      <top style="thin">
        <color indexed="64"/>
      </top>
      <bottom style="medium">
        <color indexed="64"/>
      </bottom>
      <diagonal/>
    </border>
  </borders>
  <cellStyleXfs count="9">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7" fillId="0" borderId="0">
      <alignment vertical="center"/>
    </xf>
    <xf numFmtId="9" fontId="1" fillId="0" borderId="0" applyFon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cellStyleXfs>
  <cellXfs count="584">
    <xf numFmtId="0" fontId="0" fillId="0" borderId="0" xfId="0">
      <alignment vertical="center"/>
    </xf>
    <xf numFmtId="0" fontId="0" fillId="0" borderId="1" xfId="0" applyBorder="1">
      <alignment vertical="center"/>
    </xf>
    <xf numFmtId="38" fontId="4" fillId="0" borderId="0" xfId="3" applyFont="1" applyAlignment="1">
      <alignment vertical="center"/>
    </xf>
    <xf numFmtId="38" fontId="8" fillId="0" borderId="0" xfId="3" applyFont="1" applyAlignment="1">
      <alignment vertical="center"/>
    </xf>
    <xf numFmtId="38" fontId="8" fillId="0" borderId="0" xfId="3" applyFont="1" applyAlignment="1">
      <alignment horizontal="right" vertical="center"/>
    </xf>
    <xf numFmtId="176" fontId="8" fillId="0" borderId="0" xfId="3" applyNumberFormat="1" applyFont="1" applyAlignment="1">
      <alignment vertical="center"/>
    </xf>
    <xf numFmtId="0" fontId="0" fillId="0" borderId="0" xfId="0" applyAlignment="1">
      <alignment horizontal="right" vertical="center"/>
    </xf>
    <xf numFmtId="0" fontId="10" fillId="0" borderId="0" xfId="0" applyFont="1">
      <alignment vertical="center"/>
    </xf>
    <xf numFmtId="0" fontId="12" fillId="0" borderId="0" xfId="0" applyFont="1" applyAlignment="1">
      <alignment horizontal="left" vertical="center"/>
    </xf>
    <xf numFmtId="0" fontId="11" fillId="0" borderId="0" xfId="0" applyFont="1" applyAlignment="1">
      <alignment horizontal="center" vertical="center"/>
    </xf>
    <xf numFmtId="0" fontId="11" fillId="3" borderId="0" xfId="0" applyFont="1" applyFill="1" applyAlignment="1">
      <alignment horizontal="center" vertical="center"/>
    </xf>
    <xf numFmtId="0" fontId="14" fillId="0" borderId="0" xfId="0" applyFont="1" applyAlignment="1">
      <alignment horizontal="left" vertical="center"/>
    </xf>
    <xf numFmtId="0" fontId="15" fillId="0" borderId="0" xfId="0" applyFont="1" applyAlignment="1">
      <alignment horizontal="center" vertical="center"/>
    </xf>
    <xf numFmtId="0" fontId="18" fillId="0" borderId="0" xfId="0" applyFont="1" applyAlignment="1">
      <alignment horizontal="left" vertical="center"/>
    </xf>
    <xf numFmtId="0" fontId="19" fillId="0" borderId="0" xfId="0" applyFont="1" applyAlignment="1">
      <alignment horizontal="left" vertical="top"/>
    </xf>
    <xf numFmtId="0" fontId="20" fillId="0" borderId="0" xfId="0" applyFont="1">
      <alignment vertical="center"/>
    </xf>
    <xf numFmtId="0" fontId="13" fillId="0" borderId="0" xfId="0" applyFont="1">
      <alignment vertical="center"/>
    </xf>
    <xf numFmtId="0" fontId="12" fillId="0" borderId="0" xfId="0" applyFont="1" applyAlignment="1">
      <alignment horizontal="center" vertical="center"/>
    </xf>
    <xf numFmtId="0" fontId="12" fillId="0" borderId="0" xfId="0" applyFont="1">
      <alignment vertical="center"/>
    </xf>
    <xf numFmtId="0" fontId="10" fillId="0" borderId="0" xfId="0" applyFont="1" applyAlignment="1">
      <alignment horizontal="right" vertical="center"/>
    </xf>
    <xf numFmtId="38" fontId="13" fillId="0" borderId="1" xfId="2" applyFont="1" applyFill="1" applyBorder="1">
      <alignment vertical="center"/>
    </xf>
    <xf numFmtId="38" fontId="13" fillId="0" borderId="1" xfId="2" applyFont="1" applyFill="1" applyBorder="1" applyAlignment="1">
      <alignment horizontal="right" vertical="center"/>
    </xf>
    <xf numFmtId="38" fontId="15" fillId="0" borderId="0" xfId="2" applyFont="1" applyFill="1" applyBorder="1" applyAlignment="1">
      <alignment horizontal="center" vertical="center"/>
    </xf>
    <xf numFmtId="0" fontId="17" fillId="0" borderId="0" xfId="0" applyFont="1" applyAlignment="1">
      <alignment horizontal="left" vertical="center" shrinkToFit="1"/>
    </xf>
    <xf numFmtId="0" fontId="13" fillId="0" borderId="0" xfId="0" applyFont="1" applyAlignment="1">
      <alignment horizontal="left" vertical="center" shrinkToFit="1"/>
    </xf>
    <xf numFmtId="38" fontId="13" fillId="0" borderId="1" xfId="2" applyFont="1" applyFill="1" applyBorder="1" applyAlignment="1">
      <alignment vertical="center"/>
    </xf>
    <xf numFmtId="38" fontId="13" fillId="0" borderId="1" xfId="0" applyNumberFormat="1" applyFont="1" applyBorder="1">
      <alignment vertical="center"/>
    </xf>
    <xf numFmtId="38" fontId="10" fillId="0" borderId="0" xfId="2" applyFont="1" applyFill="1" applyBorder="1" applyAlignment="1">
      <alignment horizontal="left" vertical="center"/>
    </xf>
    <xf numFmtId="0" fontId="16" fillId="0" borderId="0" xfId="0" applyFont="1" applyAlignment="1">
      <alignment horizontal="right"/>
    </xf>
    <xf numFmtId="40" fontId="25" fillId="6" borderId="6" xfId="2" applyNumberFormat="1" applyFont="1" applyFill="1" applyBorder="1" applyAlignment="1">
      <alignment horizontal="center" vertical="center" shrinkToFit="1"/>
    </xf>
    <xf numFmtId="38" fontId="25" fillId="6" borderId="2" xfId="2" applyFont="1" applyFill="1" applyBorder="1" applyAlignment="1">
      <alignment horizontal="left" vertical="center" shrinkToFit="1"/>
    </xf>
    <xf numFmtId="0" fontId="15" fillId="5" borderId="1" xfId="0" applyFont="1" applyFill="1" applyBorder="1" applyAlignment="1">
      <alignment horizontal="center" vertical="center" shrinkToFit="1"/>
    </xf>
    <xf numFmtId="0" fontId="15" fillId="8" borderId="1" xfId="0" applyFont="1" applyFill="1" applyBorder="1" applyAlignment="1">
      <alignment horizontal="center" vertical="center" shrinkToFit="1"/>
    </xf>
    <xf numFmtId="38" fontId="21" fillId="8" borderId="1" xfId="2" applyFont="1" applyFill="1" applyBorder="1">
      <alignment vertical="center"/>
    </xf>
    <xf numFmtId="0" fontId="15" fillId="8" borderId="4" xfId="0" applyFont="1" applyFill="1" applyBorder="1" applyAlignment="1">
      <alignment horizontal="center" vertical="center" shrinkToFit="1"/>
    </xf>
    <xf numFmtId="38" fontId="21" fillId="8" borderId="4" xfId="2" applyFont="1" applyFill="1" applyBorder="1">
      <alignment vertical="center"/>
    </xf>
    <xf numFmtId="0" fontId="10" fillId="9" borderId="0" xfId="0" applyFont="1" applyFill="1">
      <alignment vertical="center"/>
    </xf>
    <xf numFmtId="0" fontId="11" fillId="9" borderId="0" xfId="0" applyFont="1" applyFill="1" applyAlignment="1">
      <alignment horizontal="center" vertical="center"/>
    </xf>
    <xf numFmtId="0" fontId="14" fillId="9" borderId="0" xfId="0" applyFont="1" applyFill="1" applyAlignment="1">
      <alignment horizontal="left" vertical="center"/>
    </xf>
    <xf numFmtId="0" fontId="13" fillId="0" borderId="0" xfId="0" applyFont="1" applyAlignment="1">
      <alignment horizontal="center" vertical="center"/>
    </xf>
    <xf numFmtId="0" fontId="13" fillId="0" borderId="1" xfId="0" applyFont="1" applyBorder="1" applyAlignment="1">
      <alignment horizontal="center" vertical="center" shrinkToFit="1"/>
    </xf>
    <xf numFmtId="38" fontId="13" fillId="0" borderId="1" xfId="2" applyFont="1" applyFill="1" applyBorder="1" applyAlignment="1">
      <alignment horizontal="right" vertical="center" shrinkToFit="1"/>
    </xf>
    <xf numFmtId="38" fontId="13" fillId="0" borderId="1" xfId="0" applyNumberFormat="1" applyFont="1" applyBorder="1" applyAlignment="1">
      <alignment vertical="center" shrinkToFit="1"/>
    </xf>
    <xf numFmtId="38" fontId="13" fillId="0" borderId="1" xfId="2" applyFont="1" applyFill="1" applyBorder="1" applyAlignment="1">
      <alignment vertical="center" shrinkToFit="1"/>
    </xf>
    <xf numFmtId="38" fontId="21" fillId="8" borderId="1" xfId="2" applyFont="1" applyFill="1" applyBorder="1" applyAlignment="1">
      <alignment vertical="center" shrinkToFit="1"/>
    </xf>
    <xf numFmtId="38" fontId="13" fillId="0" borderId="1" xfId="2" applyFont="1" applyFill="1" applyBorder="1" applyAlignment="1">
      <alignment horizontal="center" vertical="center" shrinkToFit="1"/>
    </xf>
    <xf numFmtId="38" fontId="21" fillId="8" borderId="4" xfId="2" applyFont="1" applyFill="1" applyBorder="1" applyAlignment="1">
      <alignment vertical="center" shrinkToFit="1"/>
    </xf>
    <xf numFmtId="0" fontId="15" fillId="10" borderId="1" xfId="0" applyFont="1" applyFill="1" applyBorder="1" applyAlignment="1">
      <alignment horizontal="center" vertical="center"/>
    </xf>
    <xf numFmtId="0" fontId="17" fillId="10" borderId="1" xfId="0" applyFont="1" applyFill="1" applyBorder="1" applyAlignment="1">
      <alignment horizontal="center" vertical="center"/>
    </xf>
    <xf numFmtId="0" fontId="22" fillId="10" borderId="1" xfId="0" applyFont="1" applyFill="1" applyBorder="1" applyAlignment="1">
      <alignment horizontal="center" vertical="center" shrinkToFit="1"/>
    </xf>
    <xf numFmtId="0" fontId="15" fillId="10" borderId="1" xfId="0" applyFont="1" applyFill="1" applyBorder="1" applyAlignment="1">
      <alignment horizontal="center" vertical="center" shrinkToFit="1"/>
    </xf>
    <xf numFmtId="0" fontId="5" fillId="0" borderId="0" xfId="0" applyFont="1">
      <alignment vertical="center"/>
    </xf>
    <xf numFmtId="0" fontId="5" fillId="0" borderId="14" xfId="0" applyFont="1" applyBorder="1">
      <alignment vertical="center"/>
    </xf>
    <xf numFmtId="0" fontId="29" fillId="0" borderId="0" xfId="0" applyFont="1" applyAlignment="1">
      <alignment horizontal="right" vertical="center"/>
    </xf>
    <xf numFmtId="0" fontId="5" fillId="0" borderId="0" xfId="0" applyFont="1" applyAlignment="1">
      <alignment horizontal="left" vertical="center"/>
    </xf>
    <xf numFmtId="0" fontId="0" fillId="7" borderId="1" xfId="0" applyFill="1" applyBorder="1">
      <alignment vertical="center"/>
    </xf>
    <xf numFmtId="0" fontId="0" fillId="0" borderId="1" xfId="0" applyBorder="1" applyAlignment="1">
      <alignment horizontal="right" vertical="center"/>
    </xf>
    <xf numFmtId="0" fontId="0" fillId="0" borderId="1" xfId="0" applyBorder="1" applyAlignment="1">
      <alignment horizontal="center" vertical="center"/>
    </xf>
    <xf numFmtId="0" fontId="0" fillId="11" borderId="0" xfId="0" applyFill="1">
      <alignment vertical="center"/>
    </xf>
    <xf numFmtId="0" fontId="0" fillId="0" borderId="0" xfId="0" applyAlignment="1">
      <alignment horizontal="left" vertical="center"/>
    </xf>
    <xf numFmtId="0" fontId="0" fillId="0" borderId="22" xfId="0" applyBorder="1">
      <alignment vertical="center"/>
    </xf>
    <xf numFmtId="0" fontId="0" fillId="0" borderId="14" xfId="0" applyBorder="1">
      <alignment vertical="center"/>
    </xf>
    <xf numFmtId="38" fontId="16" fillId="6" borderId="17" xfId="2" applyFont="1" applyFill="1" applyBorder="1" applyAlignment="1">
      <alignment vertical="center"/>
    </xf>
    <xf numFmtId="38" fontId="16" fillId="6" borderId="2" xfId="2" applyFont="1" applyFill="1" applyBorder="1" applyAlignment="1">
      <alignment vertical="center"/>
    </xf>
    <xf numFmtId="38" fontId="12" fillId="6" borderId="17" xfId="2" applyFont="1" applyFill="1" applyBorder="1" applyAlignment="1">
      <alignment vertical="center"/>
    </xf>
    <xf numFmtId="0" fontId="0" fillId="0" borderId="0" xfId="0" applyAlignment="1">
      <alignment vertical="center" shrinkToFit="1"/>
    </xf>
    <xf numFmtId="0" fontId="15" fillId="1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0" borderId="33" xfId="0" applyFont="1" applyBorder="1" applyAlignment="1">
      <alignment vertical="center" wrapText="1"/>
    </xf>
    <xf numFmtId="0" fontId="10" fillId="0" borderId="0" xfId="0" applyFont="1" applyAlignment="1">
      <alignment vertical="center" wrapText="1"/>
    </xf>
    <xf numFmtId="0" fontId="10" fillId="0" borderId="32" xfId="0" applyFont="1" applyBorder="1" applyAlignment="1">
      <alignment horizontal="center" vertical="center"/>
    </xf>
    <xf numFmtId="0" fontId="23" fillId="0" borderId="34" xfId="0" applyFont="1" applyBorder="1" applyAlignment="1">
      <alignment horizontal="center" vertical="center"/>
    </xf>
    <xf numFmtId="49" fontId="10" fillId="2" borderId="36" xfId="0" applyNumberFormat="1" applyFont="1" applyFill="1" applyBorder="1" applyAlignment="1">
      <alignment horizontal="center" vertical="center"/>
    </xf>
    <xf numFmtId="3" fontId="23" fillId="2" borderId="30" xfId="0" applyNumberFormat="1" applyFont="1" applyFill="1" applyBorder="1" applyAlignment="1">
      <alignment horizontal="center" vertical="center"/>
    </xf>
    <xf numFmtId="49" fontId="10" fillId="0" borderId="38" xfId="0" applyNumberFormat="1" applyFont="1" applyBorder="1" applyAlignment="1">
      <alignment horizontal="center" vertical="center"/>
    </xf>
    <xf numFmtId="3" fontId="23" fillId="0" borderId="31" xfId="0" applyNumberFormat="1" applyFont="1" applyBorder="1" applyAlignment="1">
      <alignment horizontal="center" vertical="center"/>
    </xf>
    <xf numFmtId="49" fontId="10" fillId="2" borderId="38" xfId="0" applyNumberFormat="1" applyFont="1" applyFill="1" applyBorder="1" applyAlignment="1">
      <alignment horizontal="center" vertical="center"/>
    </xf>
    <xf numFmtId="3" fontId="23" fillId="2" borderId="31" xfId="0" applyNumberFormat="1" applyFont="1" applyFill="1" applyBorder="1" applyAlignment="1">
      <alignment horizontal="center" vertical="center"/>
    </xf>
    <xf numFmtId="0" fontId="10" fillId="0" borderId="29" xfId="0" applyFont="1" applyBorder="1" applyAlignment="1">
      <alignment horizontal="center" vertical="center"/>
    </xf>
    <xf numFmtId="0" fontId="23" fillId="0" borderId="28" xfId="0" applyFont="1" applyBorder="1" applyAlignment="1">
      <alignment horizontal="center" vertical="center"/>
    </xf>
    <xf numFmtId="0" fontId="16" fillId="0" borderId="0" xfId="0" applyFont="1">
      <alignment vertical="center"/>
    </xf>
    <xf numFmtId="0" fontId="13" fillId="0" borderId="33" xfId="0" applyFont="1" applyBorder="1">
      <alignment vertical="center"/>
    </xf>
    <xf numFmtId="0" fontId="10" fillId="2" borderId="38" xfId="0" applyFont="1" applyFill="1" applyBorder="1" applyAlignment="1">
      <alignment horizontal="center" vertical="center" wrapText="1"/>
    </xf>
    <xf numFmtId="38" fontId="10" fillId="0" borderId="1" xfId="0" applyNumberFormat="1" applyFont="1" applyBorder="1" applyAlignment="1">
      <alignment horizontal="center" vertical="center"/>
    </xf>
    <xf numFmtId="40" fontId="31" fillId="0" borderId="3" xfId="2" applyNumberFormat="1" applyFont="1" applyFill="1" applyBorder="1">
      <alignment vertical="center"/>
    </xf>
    <xf numFmtId="40" fontId="31" fillId="6" borderId="1" xfId="2" applyNumberFormat="1" applyFont="1" applyFill="1" applyBorder="1">
      <alignment vertical="center"/>
    </xf>
    <xf numFmtId="0" fontId="10" fillId="0" borderId="6" xfId="0" applyFont="1" applyBorder="1" applyAlignment="1">
      <alignment horizontal="right" vertical="center"/>
    </xf>
    <xf numFmtId="38" fontId="13" fillId="0" borderId="1" xfId="2" applyFont="1" applyBorder="1" applyAlignment="1">
      <alignment horizontal="center" vertical="center" shrinkToFit="1"/>
    </xf>
    <xf numFmtId="38" fontId="13" fillId="0" borderId="1" xfId="2" applyFont="1" applyBorder="1" applyAlignment="1">
      <alignment horizontal="right" vertical="center" shrinkToFit="1"/>
    </xf>
    <xf numFmtId="9" fontId="0" fillId="0" borderId="0" xfId="0" applyNumberFormat="1" applyAlignment="1">
      <alignment vertical="center" shrinkToFit="1"/>
    </xf>
    <xf numFmtId="0" fontId="15" fillId="7" borderId="1" xfId="0" applyFont="1" applyFill="1" applyBorder="1" applyAlignment="1">
      <alignment horizontal="center" vertical="center" shrinkToFit="1"/>
    </xf>
    <xf numFmtId="0" fontId="10" fillId="10" borderId="0" xfId="0" applyFont="1" applyFill="1">
      <alignment vertical="center"/>
    </xf>
    <xf numFmtId="0" fontId="13" fillId="10" borderId="0" xfId="0" applyFont="1" applyFill="1">
      <alignment vertical="center"/>
    </xf>
    <xf numFmtId="0" fontId="0" fillId="10" borderId="0" xfId="0" applyFill="1">
      <alignment vertical="center"/>
    </xf>
    <xf numFmtId="0" fontId="12" fillId="10" borderId="0" xfId="0" applyFont="1" applyFill="1">
      <alignment vertical="center"/>
    </xf>
    <xf numFmtId="0" fontId="20" fillId="10" borderId="0" xfId="0" applyFont="1" applyFill="1">
      <alignment vertical="center"/>
    </xf>
    <xf numFmtId="0" fontId="13" fillId="10" borderId="0" xfId="0" applyFont="1" applyFill="1" applyAlignment="1">
      <alignment horizontal="center" vertical="center"/>
    </xf>
    <xf numFmtId="0" fontId="0" fillId="10" borderId="0" xfId="0" applyFill="1" applyAlignment="1">
      <alignment horizontal="center" vertical="center"/>
    </xf>
    <xf numFmtId="0" fontId="11" fillId="0" borderId="43" xfId="0" applyFont="1" applyBorder="1">
      <alignment vertical="center"/>
    </xf>
    <xf numFmtId="0" fontId="11" fillId="0" borderId="43" xfId="0" applyFont="1" applyBorder="1" applyAlignment="1">
      <alignment horizontal="center" vertical="center"/>
    </xf>
    <xf numFmtId="0" fontId="10" fillId="0" borderId="35" xfId="0" applyFont="1" applyBorder="1">
      <alignment vertical="center"/>
    </xf>
    <xf numFmtId="0" fontId="11" fillId="0" borderId="37" xfId="0" applyFont="1" applyBorder="1" applyAlignment="1">
      <alignment horizontal="center" vertical="center"/>
    </xf>
    <xf numFmtId="0" fontId="10" fillId="0" borderId="28" xfId="0" applyFont="1" applyBorder="1">
      <alignment vertical="center"/>
    </xf>
    <xf numFmtId="0" fontId="10" fillId="0" borderId="37" xfId="0" applyFont="1" applyBorder="1">
      <alignment vertical="center"/>
    </xf>
    <xf numFmtId="0" fontId="12" fillId="0" borderId="37" xfId="0" applyFont="1" applyBorder="1" applyAlignment="1">
      <alignment horizontal="left" vertical="center"/>
    </xf>
    <xf numFmtId="0" fontId="11" fillId="9" borderId="37" xfId="0" applyFont="1" applyFill="1" applyBorder="1" applyAlignment="1">
      <alignment horizontal="center" vertical="center"/>
    </xf>
    <xf numFmtId="0" fontId="10" fillId="9" borderId="28" xfId="0" applyFont="1" applyFill="1" applyBorder="1">
      <alignment vertical="center"/>
    </xf>
    <xf numFmtId="0" fontId="13" fillId="0" borderId="28" xfId="0" applyFont="1" applyBorder="1">
      <alignment vertical="center"/>
    </xf>
    <xf numFmtId="0" fontId="13" fillId="0" borderId="37" xfId="0" applyFont="1" applyBorder="1">
      <alignment vertical="center"/>
    </xf>
    <xf numFmtId="0" fontId="28" fillId="0" borderId="0" xfId="0" applyFont="1" applyAlignment="1">
      <alignment horizontal="center" vertical="center"/>
    </xf>
    <xf numFmtId="0" fontId="0" fillId="0" borderId="28" xfId="0" applyBorder="1">
      <alignment vertical="center"/>
    </xf>
    <xf numFmtId="0" fontId="13" fillId="0" borderId="37" xfId="0" applyFont="1" applyBorder="1" applyAlignment="1">
      <alignment horizontal="center" vertical="center"/>
    </xf>
    <xf numFmtId="0" fontId="12" fillId="0" borderId="37" xfId="0" applyFont="1" applyBorder="1" applyAlignment="1">
      <alignment horizontal="center" vertical="center"/>
    </xf>
    <xf numFmtId="0" fontId="12" fillId="0" borderId="28" xfId="0" applyFont="1" applyBorder="1">
      <alignment vertical="center"/>
    </xf>
    <xf numFmtId="0" fontId="11" fillId="0" borderId="28" xfId="0" applyFont="1" applyBorder="1" applyAlignment="1">
      <alignment horizontal="center" vertical="center"/>
    </xf>
    <xf numFmtId="0" fontId="20" fillId="0" borderId="37" xfId="0" applyFont="1" applyBorder="1">
      <alignment vertical="center"/>
    </xf>
    <xf numFmtId="0" fontId="20" fillId="0" borderId="28" xfId="0" applyFont="1" applyBorder="1">
      <alignment vertical="center"/>
    </xf>
    <xf numFmtId="0" fontId="10" fillId="0" borderId="39" xfId="0" applyFont="1" applyBorder="1">
      <alignment vertical="center"/>
    </xf>
    <xf numFmtId="0" fontId="10" fillId="0" borderId="33" xfId="0" applyFont="1" applyBorder="1">
      <alignment vertical="center"/>
    </xf>
    <xf numFmtId="9" fontId="10" fillId="0" borderId="33" xfId="0" applyNumberFormat="1" applyFont="1" applyBorder="1">
      <alignment vertical="center"/>
    </xf>
    <xf numFmtId="0" fontId="10" fillId="0" borderId="29" xfId="0" applyFont="1" applyBorder="1">
      <alignment vertical="center"/>
    </xf>
    <xf numFmtId="9" fontId="10" fillId="10" borderId="0" xfId="0" applyNumberFormat="1" applyFont="1" applyFill="1">
      <alignment vertical="center"/>
    </xf>
    <xf numFmtId="38" fontId="13" fillId="10" borderId="1" xfId="2" applyFont="1" applyFill="1" applyBorder="1">
      <alignment vertical="center"/>
    </xf>
    <xf numFmtId="0" fontId="15" fillId="10" borderId="4" xfId="0" applyFont="1" applyFill="1" applyBorder="1" applyAlignment="1">
      <alignment horizontal="center" vertical="center"/>
    </xf>
    <xf numFmtId="38" fontId="13" fillId="10" borderId="4" xfId="2" applyFont="1" applyFill="1" applyBorder="1">
      <alignment vertical="center"/>
    </xf>
    <xf numFmtId="0" fontId="10" fillId="10" borderId="1" xfId="0" applyFont="1" applyFill="1" applyBorder="1" applyAlignment="1">
      <alignment horizontal="center" vertical="center"/>
    </xf>
    <xf numFmtId="0" fontId="11" fillId="10" borderId="1" xfId="0" applyFont="1" applyFill="1" applyBorder="1" applyAlignment="1">
      <alignment horizontal="center" vertical="center"/>
    </xf>
    <xf numFmtId="0" fontId="11" fillId="0" borderId="35" xfId="0" applyFont="1" applyBorder="1">
      <alignment vertical="center"/>
    </xf>
    <xf numFmtId="0" fontId="15" fillId="0" borderId="0" xfId="0" applyFont="1">
      <alignment vertical="center"/>
    </xf>
    <xf numFmtId="0" fontId="15" fillId="13" borderId="1" xfId="0" applyFont="1" applyFill="1" applyBorder="1" applyAlignment="1">
      <alignment horizontal="center" vertical="center" shrinkToFit="1"/>
    </xf>
    <xf numFmtId="0" fontId="10" fillId="0" borderId="0" xfId="0" applyFont="1" applyAlignment="1"/>
    <xf numFmtId="0" fontId="10" fillId="0" borderId="0" xfId="0" applyFont="1" applyAlignment="1">
      <alignment vertical="top"/>
    </xf>
    <xf numFmtId="38" fontId="20" fillId="8" borderId="1" xfId="2" applyFont="1" applyFill="1" applyBorder="1" applyAlignment="1">
      <alignment horizontal="right" vertical="center"/>
    </xf>
    <xf numFmtId="38" fontId="20" fillId="8" borderId="4" xfId="2" applyFont="1" applyFill="1" applyBorder="1">
      <alignment vertical="center"/>
    </xf>
    <xf numFmtId="38" fontId="12" fillId="6" borderId="2" xfId="2" applyFont="1" applyFill="1" applyBorder="1" applyAlignment="1">
      <alignment vertical="center"/>
    </xf>
    <xf numFmtId="38" fontId="20" fillId="8" borderId="4" xfId="2" applyFont="1" applyFill="1" applyBorder="1" applyAlignment="1">
      <alignment vertical="center" shrinkToFit="1"/>
    </xf>
    <xf numFmtId="38" fontId="20" fillId="8" borderId="1" xfId="2" applyFont="1" applyFill="1" applyBorder="1" applyAlignment="1">
      <alignment horizontal="right" vertical="center" shrinkToFit="1"/>
    </xf>
    <xf numFmtId="0" fontId="16" fillId="0" borderId="0" xfId="0" applyFont="1" applyAlignment="1">
      <alignment horizontal="center" vertical="center"/>
    </xf>
    <xf numFmtId="0" fontId="16" fillId="9" borderId="0" xfId="0" applyFont="1" applyFill="1" applyAlignment="1">
      <alignment horizontal="center" vertical="center"/>
    </xf>
    <xf numFmtId="0" fontId="33" fillId="9" borderId="0" xfId="0" applyFont="1" applyFill="1" applyAlignment="1">
      <alignment horizontal="left" vertical="center"/>
    </xf>
    <xf numFmtId="38" fontId="16" fillId="0" borderId="0" xfId="2" applyFont="1" applyFill="1" applyBorder="1" applyAlignment="1">
      <alignment horizontal="center" vertical="center"/>
    </xf>
    <xf numFmtId="0" fontId="10" fillId="0" borderId="0" xfId="0" applyFont="1" applyAlignment="1">
      <alignment horizontal="left" vertical="center" shrinkToFit="1"/>
    </xf>
    <xf numFmtId="0" fontId="10" fillId="13" borderId="0" xfId="0" applyFont="1" applyFill="1">
      <alignment vertical="center"/>
    </xf>
    <xf numFmtId="0" fontId="16" fillId="0" borderId="43" xfId="0" applyFont="1" applyBorder="1">
      <alignment vertical="center"/>
    </xf>
    <xf numFmtId="0" fontId="16" fillId="0" borderId="35" xfId="0" applyFont="1" applyBorder="1">
      <alignment vertical="center"/>
    </xf>
    <xf numFmtId="0" fontId="16" fillId="0" borderId="28" xfId="0" applyFont="1" applyBorder="1" applyAlignment="1">
      <alignment horizontal="center" vertical="center"/>
    </xf>
    <xf numFmtId="0" fontId="16" fillId="0" borderId="37" xfId="0" applyFont="1" applyBorder="1" applyAlignment="1">
      <alignment horizontal="center" vertical="center"/>
    </xf>
    <xf numFmtId="0" fontId="16" fillId="9" borderId="37" xfId="0" applyFont="1" applyFill="1" applyBorder="1" applyAlignment="1">
      <alignment horizontal="center" vertical="center"/>
    </xf>
    <xf numFmtId="0" fontId="16" fillId="0" borderId="37" xfId="0" applyFont="1" applyBorder="1" applyAlignment="1">
      <alignment horizontal="left" vertical="center"/>
    </xf>
    <xf numFmtId="0" fontId="16" fillId="0" borderId="39" xfId="0" applyFont="1" applyBorder="1" applyAlignment="1">
      <alignment horizontal="left" vertical="center"/>
    </xf>
    <xf numFmtId="0" fontId="16" fillId="0" borderId="33" xfId="0" applyFont="1" applyBorder="1" applyAlignment="1">
      <alignment horizontal="center" vertical="center"/>
    </xf>
    <xf numFmtId="38" fontId="16" fillId="0" borderId="33" xfId="2" applyFont="1" applyFill="1" applyBorder="1" applyAlignment="1">
      <alignment horizontal="center" vertical="center"/>
    </xf>
    <xf numFmtId="0" fontId="10" fillId="0" borderId="33" xfId="0" applyFont="1" applyBorder="1" applyAlignment="1">
      <alignment horizontal="left" vertical="center" shrinkToFit="1"/>
    </xf>
    <xf numFmtId="0" fontId="16" fillId="0" borderId="29" xfId="0" applyFont="1" applyBorder="1" applyAlignment="1">
      <alignment horizontal="center" vertical="center"/>
    </xf>
    <xf numFmtId="38" fontId="13" fillId="13" borderId="1" xfId="2" applyFont="1" applyFill="1" applyBorder="1" applyAlignment="1">
      <alignment horizontal="center" vertical="center"/>
    </xf>
    <xf numFmtId="38" fontId="10" fillId="13" borderId="1" xfId="0" applyNumberFormat="1" applyFont="1" applyFill="1" applyBorder="1" applyAlignment="1">
      <alignment horizontal="center" vertical="center"/>
    </xf>
    <xf numFmtId="0" fontId="13" fillId="13" borderId="1" xfId="0" applyFont="1" applyFill="1" applyBorder="1" applyAlignment="1">
      <alignment horizontal="center" vertical="center"/>
    </xf>
    <xf numFmtId="38" fontId="13" fillId="13" borderId="1" xfId="2" applyFont="1" applyFill="1" applyBorder="1">
      <alignment vertical="center"/>
    </xf>
    <xf numFmtId="0" fontId="16" fillId="0" borderId="0" xfId="0" quotePrefix="1" applyFont="1" applyAlignment="1">
      <alignment horizontal="center" vertical="center"/>
    </xf>
    <xf numFmtId="0" fontId="16" fillId="0" borderId="0" xfId="0" applyFont="1" applyAlignment="1">
      <alignment horizontal="right" vertical="center"/>
    </xf>
    <xf numFmtId="0" fontId="10" fillId="0" borderId="0" xfId="0" applyFont="1" applyAlignment="1">
      <alignment horizontal="left" vertical="center"/>
    </xf>
    <xf numFmtId="0" fontId="16" fillId="5" borderId="1" xfId="0" applyFont="1" applyFill="1" applyBorder="1" applyAlignment="1">
      <alignment horizontal="right" vertical="center"/>
    </xf>
    <xf numFmtId="0" fontId="16" fillId="5" borderId="1" xfId="0" applyFont="1" applyFill="1" applyBorder="1" applyAlignment="1">
      <alignment horizontal="center" vertical="center"/>
    </xf>
    <xf numFmtId="0" fontId="15" fillId="5" borderId="1" xfId="0" applyFont="1" applyFill="1" applyBorder="1" applyAlignment="1">
      <alignment horizontal="center" vertical="center"/>
    </xf>
    <xf numFmtId="0" fontId="13" fillId="0" borderId="0" xfId="0" applyFont="1" applyAlignment="1">
      <alignment horizontal="right" vertical="center"/>
    </xf>
    <xf numFmtId="0" fontId="0" fillId="5" borderId="1" xfId="0" applyFill="1" applyBorder="1" applyAlignment="1">
      <alignment horizontal="center" vertical="center"/>
    </xf>
    <xf numFmtId="0" fontId="0" fillId="14" borderId="0" xfId="0" applyFill="1">
      <alignment vertical="center"/>
    </xf>
    <xf numFmtId="0" fontId="7" fillId="6" borderId="5" xfId="0" applyFont="1" applyFill="1" applyBorder="1">
      <alignment vertical="center"/>
    </xf>
    <xf numFmtId="0" fontId="39" fillId="6" borderId="27" xfId="0" applyFont="1" applyFill="1" applyBorder="1">
      <alignment vertical="center"/>
    </xf>
    <xf numFmtId="0" fontId="31" fillId="6" borderId="13" xfId="0" applyFont="1" applyFill="1" applyBorder="1" applyAlignment="1">
      <alignment horizontal="right" vertical="center"/>
    </xf>
    <xf numFmtId="0" fontId="39" fillId="6" borderId="14" xfId="0" applyFont="1" applyFill="1" applyBorder="1">
      <alignment vertical="center"/>
    </xf>
    <xf numFmtId="0" fontId="31" fillId="6" borderId="11" xfId="0" applyFont="1" applyFill="1" applyBorder="1" applyAlignment="1">
      <alignment horizontal="right" vertical="center"/>
    </xf>
    <xf numFmtId="0" fontId="31" fillId="6" borderId="4" xfId="0" applyFont="1" applyFill="1" applyBorder="1" applyAlignment="1">
      <alignment horizontal="center" vertical="center"/>
    </xf>
    <xf numFmtId="0" fontId="31" fillId="15" borderId="4" xfId="0" applyFont="1" applyFill="1" applyBorder="1" applyAlignment="1">
      <alignment horizontal="center" vertical="center"/>
    </xf>
    <xf numFmtId="38" fontId="31" fillId="6" borderId="3" xfId="2" applyFont="1" applyFill="1" applyBorder="1">
      <alignment vertical="center"/>
    </xf>
    <xf numFmtId="38" fontId="31" fillId="6" borderId="21" xfId="2" applyFont="1" applyFill="1" applyBorder="1">
      <alignment vertical="center"/>
    </xf>
    <xf numFmtId="38" fontId="31" fillId="6" borderId="22" xfId="2" applyFont="1" applyFill="1" applyBorder="1">
      <alignment vertical="center"/>
    </xf>
    <xf numFmtId="38" fontId="31" fillId="6" borderId="26" xfId="2" applyFont="1" applyFill="1" applyBorder="1">
      <alignment vertical="center"/>
    </xf>
    <xf numFmtId="176" fontId="31" fillId="6" borderId="3" xfId="2" applyNumberFormat="1" applyFont="1" applyFill="1" applyBorder="1">
      <alignment vertical="center"/>
    </xf>
    <xf numFmtId="38" fontId="31" fillId="15" borderId="27" xfId="2" applyFont="1" applyFill="1" applyBorder="1">
      <alignment vertical="center"/>
    </xf>
    <xf numFmtId="38" fontId="31" fillId="15" borderId="1" xfId="2" applyFont="1" applyFill="1" applyBorder="1">
      <alignment vertical="center"/>
    </xf>
    <xf numFmtId="38" fontId="31" fillId="15" borderId="21" xfId="2" applyFont="1" applyFill="1" applyBorder="1">
      <alignment vertical="center"/>
    </xf>
    <xf numFmtId="38" fontId="31" fillId="15" borderId="22" xfId="2" applyFont="1" applyFill="1" applyBorder="1">
      <alignment vertical="center"/>
    </xf>
    <xf numFmtId="38" fontId="31" fillId="15" borderId="2" xfId="2" applyFont="1" applyFill="1" applyBorder="1">
      <alignment vertical="center"/>
    </xf>
    <xf numFmtId="176" fontId="31" fillId="15" borderId="1" xfId="2" applyNumberFormat="1" applyFont="1" applyFill="1" applyBorder="1">
      <alignment vertical="center"/>
    </xf>
    <xf numFmtId="38" fontId="31" fillId="6" borderId="1" xfId="2" applyFont="1" applyFill="1" applyBorder="1">
      <alignment vertical="center"/>
    </xf>
    <xf numFmtId="38" fontId="31" fillId="6" borderId="6" xfId="2" applyFont="1" applyFill="1" applyBorder="1">
      <alignment vertical="center"/>
    </xf>
    <xf numFmtId="38" fontId="31" fillId="6" borderId="2" xfId="2" applyFont="1" applyFill="1" applyBorder="1">
      <alignment vertical="center"/>
    </xf>
    <xf numFmtId="176" fontId="31" fillId="6" borderId="1" xfId="2" applyNumberFormat="1" applyFont="1" applyFill="1" applyBorder="1">
      <alignment vertical="center"/>
    </xf>
    <xf numFmtId="38" fontId="31" fillId="15" borderId="6" xfId="2" applyFont="1" applyFill="1" applyBorder="1">
      <alignment vertical="center"/>
    </xf>
    <xf numFmtId="40" fontId="31" fillId="15" borderId="3" xfId="2" applyNumberFormat="1" applyFont="1" applyFill="1" applyBorder="1">
      <alignment vertical="center"/>
    </xf>
    <xf numFmtId="40" fontId="31" fillId="15" borderId="1" xfId="2" applyNumberFormat="1" applyFont="1" applyFill="1" applyBorder="1">
      <alignment vertical="center"/>
    </xf>
    <xf numFmtId="40" fontId="31" fillId="15" borderId="4" xfId="2" applyNumberFormat="1" applyFont="1" applyFill="1" applyBorder="1">
      <alignment vertical="center"/>
    </xf>
    <xf numFmtId="176" fontId="31" fillId="6" borderId="6" xfId="2" applyNumberFormat="1" applyFont="1" applyFill="1" applyBorder="1">
      <alignment vertical="center"/>
    </xf>
    <xf numFmtId="176" fontId="31" fillId="15" borderId="6" xfId="2" applyNumberFormat="1" applyFont="1" applyFill="1" applyBorder="1">
      <alignment vertical="center"/>
    </xf>
    <xf numFmtId="38" fontId="31" fillId="6" borderId="16" xfId="2" applyFont="1" applyFill="1" applyBorder="1">
      <alignment vertical="center"/>
    </xf>
    <xf numFmtId="38" fontId="31" fillId="6" borderId="0" xfId="2" applyFont="1" applyFill="1" applyBorder="1">
      <alignment vertical="center"/>
    </xf>
    <xf numFmtId="38" fontId="31" fillId="6" borderId="4" xfId="2" applyFont="1" applyFill="1" applyBorder="1">
      <alignment vertical="center"/>
    </xf>
    <xf numFmtId="38" fontId="31" fillId="6" borderId="13" xfId="2" applyFont="1" applyFill="1" applyBorder="1">
      <alignment vertical="center"/>
    </xf>
    <xf numFmtId="38" fontId="31" fillId="6" borderId="11" xfId="2" applyFont="1" applyFill="1" applyBorder="1">
      <alignment vertical="center"/>
    </xf>
    <xf numFmtId="176" fontId="31" fillId="6" borderId="4" xfId="2" applyNumberFormat="1" applyFont="1" applyFill="1" applyBorder="1">
      <alignment vertical="center"/>
    </xf>
    <xf numFmtId="176" fontId="31" fillId="6" borderId="42" xfId="2" applyNumberFormat="1" applyFont="1" applyFill="1" applyBorder="1">
      <alignment vertical="center"/>
    </xf>
    <xf numFmtId="38" fontId="39" fillId="6" borderId="0" xfId="2" applyFont="1" applyFill="1" applyBorder="1">
      <alignment vertical="center"/>
    </xf>
    <xf numFmtId="38" fontId="31" fillId="15" borderId="17" xfId="2" applyFont="1" applyFill="1" applyBorder="1">
      <alignment vertical="center"/>
    </xf>
    <xf numFmtId="176" fontId="31" fillId="15" borderId="42" xfId="2" applyNumberFormat="1" applyFont="1" applyFill="1" applyBorder="1">
      <alignment vertical="center"/>
    </xf>
    <xf numFmtId="38" fontId="31" fillId="15" borderId="48" xfId="2" applyFont="1" applyFill="1" applyBorder="1">
      <alignment vertical="center"/>
    </xf>
    <xf numFmtId="38" fontId="31" fillId="15" borderId="50" xfId="2" applyFont="1" applyFill="1" applyBorder="1">
      <alignment vertical="center"/>
    </xf>
    <xf numFmtId="38" fontId="31" fillId="15" borderId="51" xfId="2" applyFont="1" applyFill="1" applyBorder="1">
      <alignment vertical="center"/>
    </xf>
    <xf numFmtId="38" fontId="31" fillId="15" borderId="52" xfId="2" applyFont="1" applyFill="1" applyBorder="1">
      <alignment vertical="center"/>
    </xf>
    <xf numFmtId="176" fontId="31" fillId="15" borderId="48" xfId="2" applyNumberFormat="1" applyFont="1" applyFill="1" applyBorder="1">
      <alignment vertical="center"/>
    </xf>
    <xf numFmtId="176" fontId="31" fillId="15" borderId="49" xfId="2" applyNumberFormat="1" applyFont="1" applyFill="1" applyBorder="1">
      <alignment vertical="center"/>
    </xf>
    <xf numFmtId="0" fontId="39" fillId="6" borderId="53" xfId="0" applyFont="1" applyFill="1" applyBorder="1">
      <alignment vertical="center"/>
    </xf>
    <xf numFmtId="0" fontId="31" fillId="14" borderId="12" xfId="0" applyFont="1" applyFill="1" applyBorder="1" applyAlignment="1">
      <alignment horizontal="center" vertical="center"/>
    </xf>
    <xf numFmtId="0" fontId="31" fillId="14" borderId="0" xfId="0" applyFont="1" applyFill="1" applyAlignment="1">
      <alignment horizontal="center" vertical="center"/>
    </xf>
    <xf numFmtId="0" fontId="37" fillId="14" borderId="0" xfId="0" applyFont="1" applyFill="1" applyAlignment="1">
      <alignment horizontal="centerContinuous" vertical="center"/>
    </xf>
    <xf numFmtId="0" fontId="38" fillId="14" borderId="0" xfId="0" applyFont="1" applyFill="1" applyAlignment="1">
      <alignment horizontal="center" vertical="center"/>
    </xf>
    <xf numFmtId="0" fontId="39" fillId="14" borderId="0" xfId="0" applyFont="1" applyFill="1">
      <alignment vertical="center"/>
    </xf>
    <xf numFmtId="0" fontId="39" fillId="14" borderId="0" xfId="0" applyFont="1" applyFill="1" applyAlignment="1">
      <alignment vertical="top"/>
    </xf>
    <xf numFmtId="0" fontId="31" fillId="14" borderId="0" xfId="0" applyFont="1" applyFill="1" applyAlignment="1">
      <alignment horizontal="right" vertical="center"/>
    </xf>
    <xf numFmtId="0" fontId="31" fillId="14" borderId="0" xfId="0" applyFont="1" applyFill="1" applyAlignment="1">
      <alignment horizontal="center" vertical="center" shrinkToFit="1"/>
    </xf>
    <xf numFmtId="178" fontId="7" fillId="14" borderId="0" xfId="0" applyNumberFormat="1" applyFont="1" applyFill="1" applyAlignment="1">
      <alignment horizontal="center" vertical="center"/>
    </xf>
    <xf numFmtId="38" fontId="31" fillId="14" borderId="0" xfId="2" applyFont="1" applyFill="1" applyBorder="1">
      <alignment vertical="center"/>
    </xf>
    <xf numFmtId="40" fontId="31" fillId="14" borderId="0" xfId="2" applyNumberFormat="1" applyFont="1" applyFill="1" applyBorder="1">
      <alignment vertical="center"/>
    </xf>
    <xf numFmtId="38" fontId="31" fillId="14" borderId="0" xfId="2" applyFont="1" applyFill="1" applyBorder="1" applyAlignment="1">
      <alignment vertical="center"/>
    </xf>
    <xf numFmtId="38" fontId="39" fillId="14" borderId="0" xfId="2" applyFont="1" applyFill="1" applyBorder="1">
      <alignment vertical="center"/>
    </xf>
    <xf numFmtId="0" fontId="31" fillId="14" borderId="0" xfId="0" applyFont="1" applyFill="1" applyAlignment="1">
      <alignment horizontal="left" vertical="center"/>
    </xf>
    <xf numFmtId="0" fontId="31" fillId="14" borderId="0" xfId="0" applyFont="1" applyFill="1">
      <alignment vertical="center"/>
    </xf>
    <xf numFmtId="0" fontId="40" fillId="14" borderId="0" xfId="0" applyFont="1" applyFill="1">
      <alignment vertical="center"/>
    </xf>
    <xf numFmtId="0" fontId="31" fillId="14" borderId="1" xfId="0" applyFont="1" applyFill="1" applyBorder="1" applyAlignment="1">
      <alignment horizontal="center" vertical="center"/>
    </xf>
    <xf numFmtId="38" fontId="0" fillId="0" borderId="1" xfId="0" applyNumberFormat="1" applyBorder="1">
      <alignment vertical="center"/>
    </xf>
    <xf numFmtId="0" fontId="18" fillId="0" borderId="0" xfId="0" applyFont="1">
      <alignment vertical="center"/>
    </xf>
    <xf numFmtId="0" fontId="25" fillId="0" borderId="0" xfId="0" applyFont="1">
      <alignment vertical="center"/>
    </xf>
    <xf numFmtId="38" fontId="16" fillId="3" borderId="6" xfId="2" applyFont="1" applyFill="1" applyBorder="1" applyAlignment="1" applyProtection="1">
      <alignment vertical="center" shrinkToFit="1"/>
      <protection locked="0"/>
    </xf>
    <xf numFmtId="38" fontId="13" fillId="3" borderId="1" xfId="2" applyFont="1" applyFill="1" applyBorder="1" applyAlignment="1" applyProtection="1">
      <alignment horizontal="center" vertical="center"/>
      <protection locked="0"/>
    </xf>
    <xf numFmtId="38" fontId="13" fillId="3" borderId="1" xfId="2" applyFont="1" applyFill="1" applyBorder="1" applyProtection="1">
      <alignment vertical="center"/>
      <protection locked="0"/>
    </xf>
    <xf numFmtId="38" fontId="15" fillId="0" borderId="0" xfId="2" applyFont="1" applyFill="1" applyBorder="1" applyAlignment="1" applyProtection="1">
      <alignment horizontal="center" vertical="center"/>
    </xf>
    <xf numFmtId="0" fontId="3" fillId="10" borderId="0" xfId="0" applyFont="1" applyFill="1">
      <alignment vertical="center"/>
    </xf>
    <xf numFmtId="0" fontId="3" fillId="0" borderId="37" xfId="0" applyFont="1" applyBorder="1">
      <alignment vertical="center"/>
    </xf>
    <xf numFmtId="0" fontId="3" fillId="0" borderId="0" xfId="0" applyFont="1">
      <alignment vertical="center"/>
    </xf>
    <xf numFmtId="0" fontId="3" fillId="0" borderId="28" xfId="0" applyFont="1" applyBorder="1">
      <alignment vertical="center"/>
    </xf>
    <xf numFmtId="38" fontId="13" fillId="3" borderId="1" xfId="2" applyFont="1" applyFill="1" applyBorder="1" applyAlignment="1" applyProtection="1">
      <alignment vertical="center" shrinkToFit="1"/>
      <protection locked="0"/>
    </xf>
    <xf numFmtId="0" fontId="15" fillId="3" borderId="1" xfId="2" applyNumberFormat="1" applyFont="1" applyFill="1" applyBorder="1" applyAlignment="1" applyProtection="1">
      <alignment horizontal="center" vertical="center"/>
      <protection locked="0"/>
    </xf>
    <xf numFmtId="0" fontId="6" fillId="0" borderId="1" xfId="0" applyFont="1" applyBorder="1">
      <alignment vertical="center"/>
    </xf>
    <xf numFmtId="0" fontId="43" fillId="4" borderId="1" xfId="0" applyFont="1" applyFill="1" applyBorder="1">
      <alignment vertical="center"/>
    </xf>
    <xf numFmtId="0" fontId="31" fillId="6" borderId="1" xfId="0" applyFont="1" applyFill="1" applyBorder="1" applyAlignment="1">
      <alignment horizontal="center" vertical="center"/>
    </xf>
    <xf numFmtId="0" fontId="38" fillId="6" borderId="0" xfId="0" applyFont="1" applyFill="1" applyAlignment="1">
      <alignment horizontal="center" vertical="center"/>
    </xf>
    <xf numFmtId="0" fontId="39" fillId="6" borderId="0" xfId="0" applyFont="1" applyFill="1" applyAlignment="1">
      <alignment horizontal="center" vertical="center"/>
    </xf>
    <xf numFmtId="0" fontId="31" fillId="6" borderId="0" xfId="0" applyFont="1" applyFill="1">
      <alignment vertical="center"/>
    </xf>
    <xf numFmtId="0" fontId="39" fillId="6" borderId="0" xfId="0" applyFont="1" applyFill="1">
      <alignment vertical="center"/>
    </xf>
    <xf numFmtId="0" fontId="39" fillId="6" borderId="0" xfId="0" applyFont="1" applyFill="1" applyAlignment="1">
      <alignment horizontal="center" vertical="top"/>
    </xf>
    <xf numFmtId="0" fontId="31" fillId="6" borderId="0" xfId="0" applyFont="1" applyFill="1" applyAlignment="1">
      <alignment vertical="top"/>
    </xf>
    <xf numFmtId="0" fontId="39" fillId="6" borderId="0" xfId="0" applyFont="1" applyFill="1" applyAlignment="1">
      <alignment vertical="top"/>
    </xf>
    <xf numFmtId="0" fontId="31" fillId="6" borderId="0" xfId="0" applyFont="1" applyFill="1" applyAlignment="1">
      <alignment horizontal="right" vertical="center"/>
    </xf>
    <xf numFmtId="0" fontId="31" fillId="6" borderId="42" xfId="0" applyFont="1" applyFill="1" applyBorder="1" applyAlignment="1">
      <alignment horizontal="center" vertical="center"/>
    </xf>
    <xf numFmtId="0" fontId="39" fillId="6" borderId="59" xfId="0" applyFont="1" applyFill="1" applyBorder="1" applyAlignment="1">
      <alignment horizontal="center" vertical="center"/>
    </xf>
    <xf numFmtId="0" fontId="31" fillId="15" borderId="60" xfId="0" applyFont="1" applyFill="1" applyBorder="1" applyAlignment="1">
      <alignment horizontal="center" vertical="center"/>
    </xf>
    <xf numFmtId="0" fontId="31" fillId="6" borderId="61" xfId="0" applyFont="1" applyFill="1" applyBorder="1" applyAlignment="1">
      <alignment horizontal="center" vertical="center"/>
    </xf>
    <xf numFmtId="38" fontId="31" fillId="15" borderId="62" xfId="2" applyFont="1" applyFill="1" applyBorder="1">
      <alignment vertical="center"/>
    </xf>
    <xf numFmtId="0" fontId="31" fillId="15" borderId="61" xfId="0" applyFont="1" applyFill="1" applyBorder="1" applyAlignment="1">
      <alignment horizontal="center" vertical="center"/>
    </xf>
    <xf numFmtId="40" fontId="31" fillId="15" borderId="63" xfId="2" applyNumberFormat="1" applyFont="1" applyFill="1" applyBorder="1">
      <alignment vertical="center"/>
    </xf>
    <xf numFmtId="40" fontId="31" fillId="0" borderId="63" xfId="2" applyNumberFormat="1" applyFont="1" applyFill="1" applyBorder="1">
      <alignment vertical="center"/>
    </xf>
    <xf numFmtId="40" fontId="31" fillId="15" borderId="42" xfId="2" applyNumberFormat="1" applyFont="1" applyFill="1" applyBorder="1">
      <alignment vertical="center"/>
    </xf>
    <xf numFmtId="40" fontId="31" fillId="6" borderId="42" xfId="2" applyNumberFormat="1" applyFont="1" applyFill="1" applyBorder="1">
      <alignment vertical="center"/>
    </xf>
    <xf numFmtId="40" fontId="31" fillId="15" borderId="60" xfId="2" applyNumberFormat="1" applyFont="1" applyFill="1" applyBorder="1">
      <alignment vertical="center"/>
    </xf>
    <xf numFmtId="38" fontId="39" fillId="6" borderId="54" xfId="2" applyFont="1" applyFill="1" applyBorder="1">
      <alignment vertical="center"/>
    </xf>
    <xf numFmtId="38" fontId="39" fillId="6" borderId="24" xfId="2" applyFont="1" applyFill="1" applyBorder="1">
      <alignment vertical="center"/>
    </xf>
    <xf numFmtId="0" fontId="39" fillId="0" borderId="0" xfId="0" applyFont="1">
      <alignment vertical="center"/>
    </xf>
    <xf numFmtId="0" fontId="31" fillId="6" borderId="59" xfId="0" applyFont="1" applyFill="1" applyBorder="1" applyAlignment="1">
      <alignment horizontal="center" vertical="center"/>
    </xf>
    <xf numFmtId="0" fontId="31" fillId="15" borderId="58" xfId="0" applyFont="1" applyFill="1" applyBorder="1" applyAlignment="1">
      <alignment horizontal="center" vertical="center"/>
    </xf>
    <xf numFmtId="38" fontId="31" fillId="6" borderId="0" xfId="2" applyFont="1" applyFill="1" applyBorder="1" applyAlignment="1">
      <alignment vertical="center"/>
    </xf>
    <xf numFmtId="0" fontId="31" fillId="15" borderId="64" xfId="0" applyFont="1" applyFill="1" applyBorder="1" applyAlignment="1">
      <alignment horizontal="center" vertical="center"/>
    </xf>
    <xf numFmtId="0" fontId="39" fillId="6" borderId="53" xfId="0" applyFont="1" applyFill="1" applyBorder="1" applyAlignment="1">
      <alignment horizontal="center" vertical="center"/>
    </xf>
    <xf numFmtId="0" fontId="40" fillId="6" borderId="65" xfId="0" applyFont="1" applyFill="1" applyBorder="1" applyAlignment="1">
      <alignment horizontal="left" vertical="center"/>
    </xf>
    <xf numFmtId="0" fontId="31" fillId="6" borderId="66" xfId="0" applyFont="1" applyFill="1" applyBorder="1">
      <alignment vertical="center"/>
    </xf>
    <xf numFmtId="0" fontId="31" fillId="6" borderId="65" xfId="0" applyFont="1" applyFill="1" applyBorder="1" applyAlignment="1">
      <alignment horizontal="center" vertical="center"/>
    </xf>
    <xf numFmtId="0" fontId="31" fillId="6" borderId="65" xfId="0" applyFont="1" applyFill="1" applyBorder="1" applyAlignment="1">
      <alignment horizontal="left" vertical="center"/>
    </xf>
    <xf numFmtId="0" fontId="40" fillId="6" borderId="65" xfId="0" applyFont="1" applyFill="1" applyBorder="1">
      <alignment vertical="center"/>
    </xf>
    <xf numFmtId="0" fontId="40" fillId="6" borderId="0" xfId="0" applyFont="1" applyFill="1">
      <alignment vertical="center"/>
    </xf>
    <xf numFmtId="0" fontId="40" fillId="6" borderId="66" xfId="0" applyFont="1" applyFill="1" applyBorder="1">
      <alignment vertical="center"/>
    </xf>
    <xf numFmtId="0" fontId="41" fillId="6" borderId="65" xfId="0" applyFont="1" applyFill="1" applyBorder="1">
      <alignment vertical="center"/>
    </xf>
    <xf numFmtId="38" fontId="13" fillId="0" borderId="6" xfId="2" applyFont="1" applyFill="1" applyBorder="1" applyAlignment="1">
      <alignment vertical="center"/>
    </xf>
    <xf numFmtId="0" fontId="13" fillId="0" borderId="2" xfId="0" applyFont="1" applyBorder="1">
      <alignment vertical="center"/>
    </xf>
    <xf numFmtId="3" fontId="10" fillId="0" borderId="6" xfId="0" applyNumberFormat="1" applyFont="1" applyBorder="1" applyAlignment="1">
      <alignment horizontal="right" vertical="center"/>
    </xf>
    <xf numFmtId="0" fontId="10" fillId="0" borderId="2" xfId="0" applyFont="1" applyBorder="1">
      <alignment vertical="center"/>
    </xf>
    <xf numFmtId="0" fontId="23" fillId="0" borderId="0" xfId="0" applyFont="1">
      <alignment vertical="center"/>
    </xf>
    <xf numFmtId="38" fontId="20" fillId="0" borderId="18" xfId="2" applyFont="1" applyFill="1" applyBorder="1" applyAlignment="1">
      <alignment horizontal="right" vertical="center"/>
    </xf>
    <xf numFmtId="9" fontId="16" fillId="0" borderId="0" xfId="6" applyFont="1" applyFill="1" applyBorder="1" applyAlignment="1" applyProtection="1">
      <alignment horizontal="center" vertical="center"/>
      <protection locked="0"/>
    </xf>
    <xf numFmtId="38" fontId="20" fillId="0" borderId="0" xfId="2" applyFont="1" applyFill="1" applyBorder="1" applyAlignment="1">
      <alignment horizontal="left" vertical="center" wrapText="1"/>
    </xf>
    <xf numFmtId="0" fontId="16" fillId="0" borderId="33" xfId="0" applyFont="1" applyBorder="1" applyAlignment="1">
      <alignment horizontal="right" vertical="center"/>
    </xf>
    <xf numFmtId="9" fontId="16" fillId="0" borderId="33" xfId="6" applyFont="1" applyFill="1" applyBorder="1" applyAlignment="1" applyProtection="1">
      <alignment horizontal="center" vertical="center"/>
      <protection locked="0"/>
    </xf>
    <xf numFmtId="38" fontId="10" fillId="0" borderId="33" xfId="2" applyFont="1" applyFill="1" applyBorder="1" applyAlignment="1">
      <alignment horizontal="left" vertical="center" wrapText="1"/>
    </xf>
    <xf numFmtId="0" fontId="12" fillId="0" borderId="33" xfId="0" applyFont="1" applyBorder="1">
      <alignment vertical="center"/>
    </xf>
    <xf numFmtId="0" fontId="12" fillId="0" borderId="33" xfId="0" applyFont="1" applyBorder="1" applyAlignment="1">
      <alignment horizontal="center" vertical="center"/>
    </xf>
    <xf numFmtId="0" fontId="44" fillId="0" borderId="0" xfId="0" applyFont="1" applyAlignment="1">
      <alignment horizontal="left" vertical="center"/>
    </xf>
    <xf numFmtId="38" fontId="20" fillId="0" borderId="1" xfId="2" applyFont="1" applyFill="1" applyBorder="1" applyAlignment="1">
      <alignment horizontal="right" vertical="center"/>
    </xf>
    <xf numFmtId="0" fontId="46" fillId="0" borderId="0" xfId="0" applyFont="1" applyAlignment="1">
      <alignment horizontal="left" vertical="center"/>
    </xf>
    <xf numFmtId="38" fontId="20" fillId="0" borderId="68" xfId="2" applyFont="1" applyFill="1" applyBorder="1">
      <alignment vertical="center"/>
    </xf>
    <xf numFmtId="38" fontId="21" fillId="0" borderId="69" xfId="2" applyFont="1" applyFill="1" applyBorder="1">
      <alignment vertical="center"/>
    </xf>
    <xf numFmtId="38" fontId="21" fillId="0" borderId="71" xfId="2" applyFont="1" applyFill="1" applyBorder="1" applyAlignment="1">
      <alignment horizontal="right" vertical="center"/>
    </xf>
    <xf numFmtId="38" fontId="20" fillId="0" borderId="73" xfId="2" applyFont="1" applyFill="1" applyBorder="1" applyAlignment="1">
      <alignment horizontal="right" vertical="center"/>
    </xf>
    <xf numFmtId="38" fontId="21" fillId="0" borderId="74" xfId="2" applyFont="1" applyFill="1" applyBorder="1">
      <alignment vertical="center"/>
    </xf>
    <xf numFmtId="38" fontId="20" fillId="0" borderId="76" xfId="2" applyFont="1" applyFill="1" applyBorder="1" applyAlignment="1">
      <alignment vertical="center" shrinkToFit="1"/>
    </xf>
    <xf numFmtId="38" fontId="21" fillId="0" borderId="77" xfId="2" applyFont="1" applyFill="1" applyBorder="1" applyAlignment="1">
      <alignment vertical="center" shrinkToFit="1"/>
    </xf>
    <xf numFmtId="38" fontId="21" fillId="0" borderId="79" xfId="2" applyFont="1" applyFill="1" applyBorder="1" applyAlignment="1">
      <alignment horizontal="right" vertical="center"/>
    </xf>
    <xf numFmtId="38" fontId="20" fillId="0" borderId="81" xfId="2" applyFont="1" applyFill="1" applyBorder="1" applyAlignment="1">
      <alignment horizontal="right" vertical="center"/>
    </xf>
    <xf numFmtId="38" fontId="21" fillId="0" borderId="82" xfId="2" applyFont="1" applyFill="1" applyBorder="1" applyAlignment="1">
      <alignment horizontal="right" vertical="center"/>
    </xf>
    <xf numFmtId="0" fontId="42" fillId="0" borderId="37" xfId="0" applyFont="1" applyBorder="1">
      <alignment vertical="center"/>
    </xf>
    <xf numFmtId="38" fontId="13" fillId="0" borderId="0" xfId="2" applyFont="1" applyAlignment="1">
      <alignment vertical="center" wrapText="1"/>
    </xf>
    <xf numFmtId="0" fontId="13" fillId="0" borderId="0" xfId="0" applyFont="1" applyAlignment="1">
      <alignment vertical="center" wrapText="1"/>
    </xf>
    <xf numFmtId="38" fontId="47" fillId="0" borderId="0" xfId="2" applyFont="1" applyAlignment="1">
      <alignment vertical="center" wrapText="1"/>
    </xf>
    <xf numFmtId="0" fontId="13" fillId="0" borderId="48" xfId="0" applyFont="1" applyBorder="1" applyAlignment="1">
      <alignment horizontal="center" vertical="center"/>
    </xf>
    <xf numFmtId="38" fontId="13" fillId="0" borderId="48" xfId="2" applyFont="1" applyBorder="1" applyAlignment="1">
      <alignment horizontal="center" vertical="center" wrapText="1"/>
    </xf>
    <xf numFmtId="38" fontId="47" fillId="0" borderId="48" xfId="2" applyFont="1" applyBorder="1" applyAlignment="1">
      <alignment horizontal="center" vertical="center" wrapText="1"/>
    </xf>
    <xf numFmtId="0" fontId="13" fillId="0" borderId="52" xfId="0" applyFont="1" applyBorder="1" applyAlignment="1">
      <alignment horizontal="center" vertical="center" wrapText="1"/>
    </xf>
    <xf numFmtId="0" fontId="13" fillId="0" borderId="1" xfId="0" applyFont="1" applyBorder="1" applyAlignment="1">
      <alignment horizontal="center" vertical="center"/>
    </xf>
    <xf numFmtId="38" fontId="13" fillId="0" borderId="1" xfId="2" applyFont="1" applyFill="1" applyBorder="1" applyAlignment="1">
      <alignment horizontal="center" vertical="center" wrapText="1"/>
    </xf>
    <xf numFmtId="0" fontId="13" fillId="16" borderId="48" xfId="0" applyFont="1" applyFill="1" applyBorder="1" applyAlignment="1">
      <alignment horizontal="center" vertical="center"/>
    </xf>
    <xf numFmtId="38" fontId="13" fillId="16" borderId="48" xfId="2" applyFont="1" applyFill="1" applyBorder="1" applyAlignment="1">
      <alignment horizontal="center" vertical="center" wrapText="1"/>
    </xf>
    <xf numFmtId="0" fontId="13" fillId="16" borderId="83" xfId="0" applyFont="1" applyFill="1" applyBorder="1" applyAlignment="1">
      <alignment horizontal="center" vertical="center"/>
    </xf>
    <xf numFmtId="38" fontId="13" fillId="16" borderId="83" xfId="2" applyFont="1" applyFill="1" applyBorder="1" applyAlignment="1">
      <alignment horizontal="center" vertical="center" wrapText="1"/>
    </xf>
    <xf numFmtId="38" fontId="13" fillId="16" borderId="3" xfId="2" applyFont="1" applyFill="1" applyBorder="1" applyAlignment="1">
      <alignment horizontal="center" vertical="center" wrapText="1"/>
    </xf>
    <xf numFmtId="0" fontId="13" fillId="16" borderId="3" xfId="0" applyFont="1" applyFill="1" applyBorder="1" applyAlignment="1">
      <alignment horizontal="center" vertical="center"/>
    </xf>
    <xf numFmtId="38" fontId="13" fillId="0" borderId="0" xfId="2" applyFont="1" applyFill="1" applyAlignment="1">
      <alignment vertical="center" wrapText="1"/>
    </xf>
    <xf numFmtId="0" fontId="17" fillId="16" borderId="26" xfId="0" applyFont="1" applyFill="1" applyBorder="1" applyAlignment="1">
      <alignment horizontal="left" vertical="center" wrapText="1"/>
    </xf>
    <xf numFmtId="0" fontId="17" fillId="16" borderId="52" xfId="0" applyFont="1" applyFill="1" applyBorder="1" applyAlignment="1">
      <alignment horizontal="left" vertical="center" wrapText="1"/>
    </xf>
    <xf numFmtId="38" fontId="49" fillId="0" borderId="0" xfId="2" applyFont="1" applyAlignment="1">
      <alignment vertical="center" wrapText="1"/>
    </xf>
    <xf numFmtId="38" fontId="50" fillId="0" borderId="0" xfId="2" applyFont="1" applyAlignment="1">
      <alignment horizontal="center" vertical="center" wrapText="1"/>
    </xf>
    <xf numFmtId="38" fontId="50" fillId="0" borderId="48" xfId="2" applyFont="1" applyBorder="1" applyAlignment="1">
      <alignment horizontal="center" vertical="center" wrapText="1"/>
    </xf>
    <xf numFmtId="38" fontId="49" fillId="0" borderId="1" xfId="2" applyFont="1" applyFill="1" applyBorder="1" applyAlignment="1">
      <alignment horizontal="center" vertical="center" wrapText="1"/>
    </xf>
    <xf numFmtId="38" fontId="49" fillId="16" borderId="48" xfId="2" applyFont="1" applyFill="1" applyBorder="1" applyAlignment="1">
      <alignment horizontal="center" vertical="center" wrapText="1"/>
    </xf>
    <xf numFmtId="38" fontId="49" fillId="16" borderId="83" xfId="2" applyFont="1" applyFill="1" applyBorder="1" applyAlignment="1">
      <alignment horizontal="center" vertical="center" wrapText="1"/>
    </xf>
    <xf numFmtId="38" fontId="49" fillId="16" borderId="3" xfId="2" applyFont="1" applyFill="1" applyBorder="1" applyAlignment="1">
      <alignment horizontal="center" vertical="center" wrapText="1"/>
    </xf>
    <xf numFmtId="0" fontId="13" fillId="17" borderId="22" xfId="0" applyFont="1" applyFill="1" applyBorder="1" applyAlignment="1">
      <alignment horizontal="center" vertical="center"/>
    </xf>
    <xf numFmtId="0" fontId="48" fillId="0" borderId="0" xfId="0" applyFont="1" applyAlignment="1">
      <alignment horizontal="center" vertical="center"/>
    </xf>
    <xf numFmtId="38" fontId="51" fillId="0" borderId="0" xfId="2" applyFont="1" applyAlignment="1">
      <alignment horizontal="center" vertical="center" wrapText="1"/>
    </xf>
    <xf numFmtId="38" fontId="51" fillId="0" borderId="48" xfId="2" applyFont="1" applyBorder="1" applyAlignment="1">
      <alignment horizontal="center" vertical="center" wrapText="1"/>
    </xf>
    <xf numFmtId="38" fontId="52" fillId="0" borderId="1" xfId="2" applyFont="1" applyFill="1" applyBorder="1" applyAlignment="1">
      <alignment horizontal="center" vertical="center" wrapText="1"/>
    </xf>
    <xf numFmtId="38" fontId="52" fillId="16" borderId="48" xfId="2" applyFont="1" applyFill="1" applyBorder="1" applyAlignment="1">
      <alignment horizontal="center" vertical="center" wrapText="1"/>
    </xf>
    <xf numFmtId="38" fontId="52" fillId="16" borderId="83" xfId="2" applyFont="1" applyFill="1" applyBorder="1" applyAlignment="1">
      <alignment horizontal="center" vertical="center" wrapText="1"/>
    </xf>
    <xf numFmtId="38" fontId="52" fillId="16" borderId="3" xfId="2" applyFont="1" applyFill="1" applyBorder="1" applyAlignment="1">
      <alignment horizontal="center" vertical="center" wrapText="1"/>
    </xf>
    <xf numFmtId="0" fontId="43" fillId="0" borderId="0" xfId="0" applyFont="1">
      <alignment vertical="center"/>
    </xf>
    <xf numFmtId="176" fontId="53" fillId="0" borderId="0" xfId="3" applyNumberFormat="1" applyFont="1" applyAlignment="1">
      <alignment vertical="center"/>
    </xf>
    <xf numFmtId="38" fontId="54" fillId="0" borderId="0" xfId="3" applyFont="1" applyAlignment="1">
      <alignment vertical="center"/>
    </xf>
    <xf numFmtId="0" fontId="9" fillId="0" borderId="0" xfId="0" applyFont="1">
      <alignment vertical="center"/>
    </xf>
    <xf numFmtId="0" fontId="59" fillId="19" borderId="86" xfId="0" applyFont="1" applyFill="1" applyBorder="1" applyAlignment="1">
      <alignment horizontal="center" vertical="center" wrapText="1"/>
    </xf>
    <xf numFmtId="0" fontId="56" fillId="19" borderId="86" xfId="0" applyFont="1" applyFill="1" applyBorder="1" applyAlignment="1">
      <alignment horizontal="center" vertical="center" wrapText="1"/>
    </xf>
    <xf numFmtId="0" fontId="60" fillId="0" borderId="0" xfId="0" applyFont="1">
      <alignment vertical="center"/>
    </xf>
    <xf numFmtId="0" fontId="55" fillId="18" borderId="85" xfId="0" applyFont="1" applyFill="1" applyBorder="1" applyAlignment="1">
      <alignment horizontal="center" vertical="center" wrapText="1"/>
    </xf>
    <xf numFmtId="38" fontId="0" fillId="16" borderId="1" xfId="0" applyNumberFormat="1" applyFill="1" applyBorder="1">
      <alignment vertical="center"/>
    </xf>
    <xf numFmtId="0" fontId="21" fillId="0" borderId="28" xfId="0" applyFont="1" applyBorder="1">
      <alignment vertical="center"/>
    </xf>
    <xf numFmtId="0" fontId="29" fillId="16" borderId="0" xfId="0" applyFont="1" applyFill="1" applyAlignment="1">
      <alignment horizontal="center" vertical="center"/>
    </xf>
    <xf numFmtId="0" fontId="0" fillId="16" borderId="1" xfId="0" applyFill="1" applyBorder="1">
      <alignment vertical="center"/>
    </xf>
    <xf numFmtId="0" fontId="61" fillId="0" borderId="0" xfId="0" applyFont="1">
      <alignment vertical="center"/>
    </xf>
    <xf numFmtId="0" fontId="0" fillId="4" borderId="1" xfId="0" applyFill="1" applyBorder="1" applyAlignment="1">
      <alignment horizontal="center" vertical="center"/>
    </xf>
    <xf numFmtId="0" fontId="0" fillId="4" borderId="1" xfId="0" applyFill="1" applyBorder="1">
      <alignment vertical="center"/>
    </xf>
    <xf numFmtId="0" fontId="0" fillId="0" borderId="1" xfId="0" applyBorder="1" applyAlignment="1">
      <alignment horizontal="center" vertical="center" wrapText="1"/>
    </xf>
    <xf numFmtId="0" fontId="0" fillId="4" borderId="1" xfId="0" applyFill="1" applyBorder="1" applyAlignment="1">
      <alignment horizontal="center" vertical="center" wrapText="1" shrinkToFit="1"/>
    </xf>
    <xf numFmtId="0" fontId="0" fillId="5" borderId="1" xfId="0" applyFill="1" applyBorder="1" applyAlignment="1">
      <alignment horizontal="center" vertical="center" wrapText="1"/>
    </xf>
    <xf numFmtId="0" fontId="0" fillId="20" borderId="1" xfId="0" applyFill="1" applyBorder="1" applyAlignment="1">
      <alignment horizontal="center" vertical="center"/>
    </xf>
    <xf numFmtId="0" fontId="61" fillId="0" borderId="0" xfId="0" applyFont="1" applyAlignment="1">
      <alignment horizontal="left" vertical="center"/>
    </xf>
    <xf numFmtId="0" fontId="62" fillId="0" borderId="0" xfId="0" applyFont="1">
      <alignment vertical="center"/>
    </xf>
    <xf numFmtId="0" fontId="63" fillId="0" borderId="0" xfId="0" applyFont="1">
      <alignment vertical="center"/>
    </xf>
    <xf numFmtId="0" fontId="9" fillId="0" borderId="0" xfId="0" applyFont="1" applyAlignment="1">
      <alignment horizontal="right" vertical="center"/>
    </xf>
    <xf numFmtId="0" fontId="35" fillId="6" borderId="0" xfId="0" applyFont="1" applyFill="1" applyAlignment="1">
      <alignment horizontal="centerContinuous" vertical="center"/>
    </xf>
    <xf numFmtId="0" fontId="37" fillId="6" borderId="0" xfId="0" applyFont="1" applyFill="1" applyAlignment="1">
      <alignment horizontal="centerContinuous" vertical="center"/>
    </xf>
    <xf numFmtId="3" fontId="55" fillId="18" borderId="85" xfId="0" applyNumberFormat="1" applyFont="1" applyFill="1" applyBorder="1" applyAlignment="1">
      <alignment horizontal="center" vertical="center" wrapText="1"/>
    </xf>
    <xf numFmtId="0" fontId="64" fillId="0" borderId="0" xfId="0" applyFont="1" applyAlignment="1">
      <alignment horizontal="left" vertical="center" wrapText="1" indent="2"/>
    </xf>
    <xf numFmtId="0" fontId="49" fillId="0" borderId="0" xfId="0" applyFont="1">
      <alignment vertical="center"/>
    </xf>
    <xf numFmtId="0" fontId="65" fillId="0" borderId="0" xfId="0" applyFont="1" applyAlignment="1">
      <alignment horizontal="center" vertical="center" wrapText="1"/>
    </xf>
    <xf numFmtId="0" fontId="65" fillId="0" borderId="0" xfId="0" applyFont="1" applyAlignment="1">
      <alignment vertical="center" wrapText="1"/>
    </xf>
    <xf numFmtId="0" fontId="10" fillId="0" borderId="87" xfId="0" applyFont="1" applyBorder="1">
      <alignment vertical="center"/>
    </xf>
    <xf numFmtId="0" fontId="10" fillId="2" borderId="40" xfId="0" applyFont="1" applyFill="1" applyBorder="1" applyAlignment="1">
      <alignment horizontal="center" vertical="center" wrapText="1"/>
    </xf>
    <xf numFmtId="38" fontId="13" fillId="0" borderId="91" xfId="2" applyFont="1" applyFill="1" applyBorder="1" applyAlignment="1">
      <alignment vertical="center"/>
    </xf>
    <xf numFmtId="0" fontId="13" fillId="0" borderId="92" xfId="0" applyFont="1" applyBorder="1">
      <alignment vertical="center"/>
    </xf>
    <xf numFmtId="0" fontId="17" fillId="2" borderId="38" xfId="0" applyFont="1" applyFill="1" applyBorder="1" applyAlignment="1">
      <alignment horizontal="left" vertical="center" wrapText="1"/>
    </xf>
    <xf numFmtId="0" fontId="68" fillId="6" borderId="0" xfId="0" applyFont="1" applyFill="1">
      <alignment vertical="center"/>
    </xf>
    <xf numFmtId="0" fontId="68" fillId="6" borderId="0" xfId="0" applyFont="1" applyFill="1" applyAlignment="1">
      <alignment vertical="top"/>
    </xf>
    <xf numFmtId="0" fontId="69" fillId="6" borderId="65" xfId="0" applyFont="1" applyFill="1" applyBorder="1" applyAlignment="1">
      <alignment horizontal="left" vertical="center"/>
    </xf>
    <xf numFmtId="0" fontId="69" fillId="6" borderId="65" xfId="0" applyFont="1" applyFill="1" applyBorder="1">
      <alignment vertical="center"/>
    </xf>
    <xf numFmtId="38" fontId="34" fillId="0" borderId="0" xfId="8" applyNumberFormat="1" applyAlignment="1">
      <alignment vertical="center"/>
    </xf>
    <xf numFmtId="0" fontId="0" fillId="20" borderId="1" xfId="0" applyFill="1" applyBorder="1">
      <alignment vertical="center"/>
    </xf>
    <xf numFmtId="0" fontId="0" fillId="5" borderId="1" xfId="0" applyFill="1" applyBorder="1">
      <alignment vertical="center"/>
    </xf>
    <xf numFmtId="0" fontId="43" fillId="0" borderId="1" xfId="0" applyFont="1" applyBorder="1">
      <alignment vertical="center"/>
    </xf>
    <xf numFmtId="0" fontId="50" fillId="0" borderId="0" xfId="5" applyFont="1" applyAlignment="1">
      <alignment horizontal="left" vertical="center"/>
    </xf>
    <xf numFmtId="0" fontId="71" fillId="0" borderId="0" xfId="5" applyFont="1" applyAlignment="1">
      <alignment horizontal="left" vertical="center"/>
    </xf>
    <xf numFmtId="0" fontId="72" fillId="0" borderId="0" xfId="5" applyFont="1" applyAlignment="1">
      <alignment horizontal="center" vertical="center"/>
    </xf>
    <xf numFmtId="0" fontId="72" fillId="0" borderId="0" xfId="5" applyFont="1" applyAlignment="1">
      <alignment horizontal="right" vertical="center"/>
    </xf>
    <xf numFmtId="0" fontId="72" fillId="0" borderId="0" xfId="5" applyFont="1" applyAlignment="1">
      <alignment horizontal="left" vertical="center"/>
    </xf>
    <xf numFmtId="0" fontId="72" fillId="0" borderId="20" xfId="5" applyFont="1" applyBorder="1" applyAlignment="1">
      <alignment horizontal="center" vertical="center"/>
    </xf>
    <xf numFmtId="0" fontId="72" fillId="0" borderId="18" xfId="5" applyFont="1" applyBorder="1" applyAlignment="1">
      <alignment horizontal="center" vertical="center"/>
    </xf>
    <xf numFmtId="0" fontId="72" fillId="0" borderId="19" xfId="5" applyFont="1" applyBorder="1" applyAlignment="1">
      <alignment horizontal="center" vertical="center"/>
    </xf>
    <xf numFmtId="0" fontId="17" fillId="2" borderId="10" xfId="5" applyFont="1" applyFill="1" applyBorder="1" applyAlignment="1">
      <alignment horizontal="center" vertical="top" wrapText="1"/>
    </xf>
    <xf numFmtId="179" fontId="17" fillId="2" borderId="8" xfId="5" applyNumberFormat="1" applyFont="1" applyFill="1" applyBorder="1" applyAlignment="1">
      <alignment horizontal="center" vertical="top" wrapText="1"/>
    </xf>
    <xf numFmtId="179" fontId="17" fillId="2" borderId="7" xfId="5" applyNumberFormat="1" applyFont="1" applyFill="1" applyBorder="1" applyAlignment="1">
      <alignment horizontal="center" vertical="top" wrapText="1"/>
    </xf>
    <xf numFmtId="3" fontId="72" fillId="0" borderId="0" xfId="5" applyNumberFormat="1" applyFont="1" applyAlignment="1">
      <alignment horizontal="center" vertical="center"/>
    </xf>
    <xf numFmtId="0" fontId="17" fillId="0" borderId="10" xfId="5" applyFont="1" applyBorder="1" applyAlignment="1">
      <alignment horizontal="center" vertical="top" wrapText="1"/>
    </xf>
    <xf numFmtId="179" fontId="17" fillId="0" borderId="8" xfId="5" applyNumberFormat="1" applyFont="1" applyBorder="1" applyAlignment="1">
      <alignment horizontal="center" vertical="top" wrapText="1"/>
    </xf>
    <xf numFmtId="179" fontId="17" fillId="0" borderId="7" xfId="5" applyNumberFormat="1" applyFont="1" applyBorder="1" applyAlignment="1">
      <alignment horizontal="center" vertical="top" wrapText="1"/>
    </xf>
    <xf numFmtId="179" fontId="72" fillId="0" borderId="0" xfId="5" applyNumberFormat="1" applyFont="1" applyAlignment="1">
      <alignment horizontal="center" vertical="center"/>
    </xf>
    <xf numFmtId="0" fontId="17" fillId="2" borderId="9" xfId="5" applyFont="1" applyFill="1" applyBorder="1" applyAlignment="1">
      <alignment horizontal="center" vertical="top" wrapText="1"/>
    </xf>
    <xf numFmtId="0" fontId="17" fillId="0" borderId="93" xfId="5" applyFont="1" applyBorder="1" applyAlignment="1">
      <alignment horizontal="center" vertical="top" wrapText="1"/>
    </xf>
    <xf numFmtId="179" fontId="17" fillId="0" borderId="94" xfId="5" applyNumberFormat="1" applyFont="1" applyBorder="1" applyAlignment="1">
      <alignment horizontal="center" vertical="top" wrapText="1"/>
    </xf>
    <xf numFmtId="179" fontId="17" fillId="0" borderId="95" xfId="5" applyNumberFormat="1" applyFont="1" applyBorder="1" applyAlignment="1">
      <alignment horizontal="center" vertical="top" wrapText="1"/>
    </xf>
    <xf numFmtId="0" fontId="17" fillId="2" borderId="41" xfId="5" applyFont="1" applyFill="1" applyBorder="1" applyAlignment="1">
      <alignment horizontal="center" vertical="top" wrapText="1"/>
    </xf>
    <xf numFmtId="179" fontId="17" fillId="2" borderId="96" xfId="5" applyNumberFormat="1" applyFont="1" applyFill="1" applyBorder="1" applyAlignment="1">
      <alignment horizontal="center" vertical="top" wrapText="1"/>
    </xf>
    <xf numFmtId="179" fontId="17" fillId="2" borderId="97" xfId="5" applyNumberFormat="1" applyFont="1" applyFill="1" applyBorder="1" applyAlignment="1">
      <alignment horizontal="center" vertical="top" wrapText="1"/>
    </xf>
    <xf numFmtId="0" fontId="17" fillId="0" borderId="0" xfId="0" applyFont="1" applyAlignment="1">
      <alignment horizontal="center" vertical="center"/>
    </xf>
    <xf numFmtId="0" fontId="17" fillId="0" borderId="0" xfId="0" applyFont="1" applyAlignment="1">
      <alignment horizontal="center" vertical="center" wrapText="1"/>
    </xf>
    <xf numFmtId="0" fontId="17" fillId="0" borderId="0" xfId="0" applyFont="1">
      <alignment vertical="center"/>
    </xf>
    <xf numFmtId="0" fontId="17" fillId="0" borderId="1" xfId="0" applyFont="1" applyBorder="1" applyAlignment="1">
      <alignment horizontal="center" vertical="center" wrapText="1"/>
    </xf>
    <xf numFmtId="177" fontId="17" fillId="0" borderId="1" xfId="0" applyNumberFormat="1" applyFont="1" applyBorder="1">
      <alignment vertical="center"/>
    </xf>
    <xf numFmtId="38" fontId="17" fillId="0" borderId="1" xfId="2" applyFont="1" applyBorder="1">
      <alignment vertical="center"/>
    </xf>
    <xf numFmtId="38" fontId="17" fillId="0" borderId="0" xfId="2" applyFont="1" applyBorder="1" applyAlignment="1">
      <alignment horizontal="center" vertical="center"/>
    </xf>
    <xf numFmtId="38" fontId="17" fillId="0" borderId="0" xfId="2" applyFont="1" applyBorder="1">
      <alignment vertical="center"/>
    </xf>
    <xf numFmtId="38" fontId="72" fillId="0" borderId="0" xfId="5" applyNumberFormat="1" applyFont="1" applyAlignment="1">
      <alignment horizontal="center" vertical="center"/>
    </xf>
    <xf numFmtId="38" fontId="17" fillId="0" borderId="0" xfId="2" applyFont="1" applyFill="1" applyBorder="1">
      <alignment vertical="center"/>
    </xf>
    <xf numFmtId="49" fontId="10" fillId="0" borderId="43" xfId="0" applyNumberFormat="1" applyFont="1" applyBorder="1" applyAlignment="1">
      <alignment horizontal="center" vertical="center"/>
    </xf>
    <xf numFmtId="3" fontId="23" fillId="0" borderId="43" xfId="0" applyNumberFormat="1" applyFont="1" applyBorder="1" applyAlignment="1">
      <alignment horizontal="center" vertical="center"/>
    </xf>
    <xf numFmtId="49" fontId="10" fillId="21" borderId="17" xfId="0" applyNumberFormat="1" applyFont="1" applyFill="1" applyBorder="1" applyAlignment="1">
      <alignment horizontal="center" vertical="center"/>
    </xf>
    <xf numFmtId="3" fontId="23" fillId="21" borderId="31" xfId="0" applyNumberFormat="1" applyFont="1" applyFill="1" applyBorder="1" applyAlignment="1">
      <alignment horizontal="center" vertical="center"/>
    </xf>
    <xf numFmtId="49" fontId="10" fillId="0" borderId="17" xfId="0" applyNumberFormat="1" applyFont="1" applyBorder="1" applyAlignment="1">
      <alignment horizontal="center" vertical="center"/>
    </xf>
    <xf numFmtId="49" fontId="10" fillId="0" borderId="40" xfId="0" applyNumberFormat="1" applyFont="1" applyBorder="1" applyAlignment="1">
      <alignment horizontal="center" vertical="center"/>
    </xf>
    <xf numFmtId="3" fontId="23" fillId="0" borderId="41" xfId="0" applyNumberFormat="1" applyFont="1" applyBorder="1" applyAlignment="1">
      <alignment horizontal="center" vertical="center"/>
    </xf>
    <xf numFmtId="0" fontId="0" fillId="0" borderId="1" xfId="0" applyBorder="1" applyAlignment="1">
      <alignment horizontal="left" vertical="center" shrinkToFit="1"/>
    </xf>
    <xf numFmtId="0" fontId="11" fillId="0" borderId="34" xfId="0" applyFont="1" applyBorder="1" applyAlignment="1">
      <alignment horizontal="right" vertical="center"/>
    </xf>
    <xf numFmtId="0" fontId="11" fillId="0" borderId="43" xfId="0" applyFont="1" applyBorder="1" applyAlignment="1">
      <alignment horizontal="right" vertical="center"/>
    </xf>
    <xf numFmtId="0" fontId="13" fillId="0" borderId="4" xfId="0" applyFont="1" applyBorder="1" applyAlignment="1">
      <alignment horizontal="center" vertical="center"/>
    </xf>
    <xf numFmtId="0" fontId="13" fillId="0" borderId="3" xfId="0" applyFont="1" applyBorder="1" applyAlignment="1">
      <alignment horizontal="center" vertical="center"/>
    </xf>
    <xf numFmtId="38" fontId="13" fillId="0" borderId="4" xfId="2" applyFont="1" applyFill="1" applyBorder="1" applyAlignment="1">
      <alignment horizontal="center" vertical="center" wrapText="1"/>
    </xf>
    <xf numFmtId="38" fontId="13" fillId="0" borderId="3" xfId="2" applyFont="1" applyFill="1" applyBorder="1" applyAlignment="1">
      <alignment horizontal="center" vertical="center" wrapText="1"/>
    </xf>
    <xf numFmtId="0" fontId="17" fillId="0" borderId="11" xfId="0" applyFont="1" applyBorder="1" applyAlignment="1">
      <alignment horizontal="left" vertical="center" wrapText="1"/>
    </xf>
    <xf numFmtId="0" fontId="17" fillId="0" borderId="26" xfId="0" applyFont="1" applyBorder="1" applyAlignment="1">
      <alignment horizontal="left" vertical="center" wrapText="1"/>
    </xf>
    <xf numFmtId="0" fontId="13" fillId="0" borderId="23" xfId="0" applyFont="1" applyBorder="1" applyAlignment="1">
      <alignment horizontal="center" vertical="center"/>
    </xf>
    <xf numFmtId="0" fontId="13" fillId="0" borderId="15" xfId="0" applyFont="1" applyBorder="1" applyAlignment="1">
      <alignment horizontal="center" vertical="center"/>
    </xf>
    <xf numFmtId="0" fontId="13" fillId="0" borderId="84" xfId="0" applyFont="1" applyBorder="1" applyAlignment="1">
      <alignment horizontal="center" vertical="center"/>
    </xf>
    <xf numFmtId="38" fontId="12" fillId="6" borderId="6" xfId="2" applyFont="1" applyFill="1" applyBorder="1" applyAlignment="1">
      <alignment horizontal="right" vertical="center"/>
    </xf>
    <xf numFmtId="38" fontId="12" fillId="6" borderId="17" xfId="2" applyFont="1" applyFill="1" applyBorder="1" applyAlignment="1">
      <alignment horizontal="right" vertical="center"/>
    </xf>
    <xf numFmtId="0" fontId="16" fillId="5" borderId="1" xfId="0" applyFont="1" applyFill="1" applyBorder="1" applyAlignment="1">
      <alignment horizontal="right" vertical="center"/>
    </xf>
    <xf numFmtId="0" fontId="16" fillId="5" borderId="1" xfId="0" applyFont="1" applyFill="1" applyBorder="1" applyAlignment="1">
      <alignment horizontal="center" vertical="center"/>
    </xf>
    <xf numFmtId="9" fontId="16" fillId="3" borderId="1" xfId="6" applyFont="1" applyFill="1" applyBorder="1" applyAlignment="1" applyProtection="1">
      <alignment horizontal="center" vertical="center"/>
      <protection locked="0"/>
    </xf>
    <xf numFmtId="38" fontId="20" fillId="0" borderId="1" xfId="2" applyFont="1" applyFill="1" applyBorder="1" applyAlignment="1">
      <alignment horizontal="left" vertical="center" wrapText="1"/>
    </xf>
    <xf numFmtId="0" fontId="16" fillId="5" borderId="70" xfId="0" applyFont="1" applyFill="1" applyBorder="1" applyAlignment="1">
      <alignment horizontal="center" vertical="center"/>
    </xf>
    <xf numFmtId="0" fontId="16" fillId="5" borderId="4" xfId="0" applyFont="1" applyFill="1" applyBorder="1" applyAlignment="1">
      <alignment horizontal="center" vertical="center" shrinkToFit="1"/>
    </xf>
    <xf numFmtId="0" fontId="16" fillId="5" borderId="27" xfId="0" applyFont="1" applyFill="1" applyBorder="1" applyAlignment="1">
      <alignment horizontal="center" vertical="center" shrinkToFit="1"/>
    </xf>
    <xf numFmtId="0" fontId="16" fillId="5" borderId="3" xfId="0" applyFont="1" applyFill="1" applyBorder="1" applyAlignment="1">
      <alignment horizontal="center" vertical="center" shrinkToFit="1"/>
    </xf>
    <xf numFmtId="0" fontId="16" fillId="5" borderId="4" xfId="0" applyFont="1" applyFill="1" applyBorder="1" applyAlignment="1">
      <alignment horizontal="center" vertical="center"/>
    </xf>
    <xf numFmtId="0" fontId="16" fillId="5" borderId="3" xfId="0" applyFont="1" applyFill="1" applyBorder="1" applyAlignment="1">
      <alignment horizontal="center" vertical="center"/>
    </xf>
    <xf numFmtId="38" fontId="10" fillId="0" borderId="6" xfId="2" applyFont="1" applyFill="1" applyBorder="1" applyAlignment="1">
      <alignment horizontal="left" vertical="center" wrapText="1"/>
    </xf>
    <xf numFmtId="38" fontId="10" fillId="0" borderId="17" xfId="2" applyFont="1" applyFill="1" applyBorder="1" applyAlignment="1">
      <alignment horizontal="left" vertical="center" wrapText="1"/>
    </xf>
    <xf numFmtId="38" fontId="10" fillId="0" borderId="2" xfId="2" applyFont="1" applyFill="1" applyBorder="1" applyAlignment="1">
      <alignment horizontal="left" vertical="center" wrapText="1"/>
    </xf>
    <xf numFmtId="0" fontId="16" fillId="5" borderId="72" xfId="0" applyFont="1" applyFill="1" applyBorder="1" applyAlignment="1">
      <alignment horizontal="center" vertical="center" shrinkToFit="1"/>
    </xf>
    <xf numFmtId="0" fontId="16" fillId="5" borderId="73" xfId="0" applyFont="1" applyFill="1" applyBorder="1" applyAlignment="1">
      <alignment horizontal="center" vertical="center" shrinkToFit="1"/>
    </xf>
    <xf numFmtId="0" fontId="15" fillId="5" borderId="6" xfId="0" applyFont="1" applyFill="1" applyBorder="1" applyAlignment="1">
      <alignment horizontal="center" vertical="center" shrinkToFit="1"/>
    </xf>
    <xf numFmtId="0" fontId="15" fillId="5" borderId="44" xfId="0" applyFont="1" applyFill="1" applyBorder="1" applyAlignment="1">
      <alignment horizontal="center" vertical="center" shrinkToFit="1"/>
    </xf>
    <xf numFmtId="0" fontId="10" fillId="0" borderId="6" xfId="0" applyFont="1" applyBorder="1" applyAlignment="1">
      <alignment horizontal="left" vertical="center" wrapText="1" shrinkToFit="1"/>
    </xf>
    <xf numFmtId="0" fontId="10" fillId="0" borderId="44" xfId="0" applyFont="1" applyBorder="1" applyAlignment="1">
      <alignment horizontal="left" vertical="center" wrapText="1" shrinkToFit="1"/>
    </xf>
    <xf numFmtId="0" fontId="15" fillId="5" borderId="6" xfId="0" applyFont="1" applyFill="1" applyBorder="1" applyAlignment="1">
      <alignment horizontal="right" vertical="center" shrinkToFit="1"/>
    </xf>
    <xf numFmtId="0" fontId="15" fillId="5" borderId="2" xfId="0" applyFont="1" applyFill="1" applyBorder="1" applyAlignment="1">
      <alignment horizontal="right" vertical="center" shrinkToFit="1"/>
    </xf>
    <xf numFmtId="0" fontId="15" fillId="5" borderId="6" xfId="0" applyFont="1" applyFill="1" applyBorder="1" applyAlignment="1">
      <alignment horizontal="right" vertical="center" wrapText="1" shrinkToFit="1"/>
    </xf>
    <xf numFmtId="0" fontId="16" fillId="5" borderId="6" xfId="0" applyFont="1" applyFill="1" applyBorder="1" applyAlignment="1">
      <alignment horizontal="center" vertical="center"/>
    </xf>
    <xf numFmtId="0" fontId="16" fillId="5" borderId="2" xfId="0" applyFont="1" applyFill="1" applyBorder="1" applyAlignment="1">
      <alignment horizontal="center" vertical="center"/>
    </xf>
    <xf numFmtId="0" fontId="17" fillId="10" borderId="12" xfId="0" applyFont="1" applyFill="1" applyBorder="1" applyAlignment="1">
      <alignment horizontal="center" vertical="center" shrinkToFit="1"/>
    </xf>
    <xf numFmtId="0" fontId="17" fillId="10" borderId="0" xfId="0" applyFont="1" applyFill="1" applyAlignment="1">
      <alignment horizontal="center" vertical="center" shrinkToFit="1"/>
    </xf>
    <xf numFmtId="0" fontId="16" fillId="5" borderId="1"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9" fillId="10" borderId="12" xfId="0" applyFont="1" applyFill="1" applyBorder="1" applyAlignment="1">
      <alignment horizontal="center" vertical="center" shrinkToFit="1"/>
    </xf>
    <xf numFmtId="0" fontId="19" fillId="10" borderId="0" xfId="0" applyFont="1" applyFill="1" applyAlignment="1">
      <alignment horizontal="center" vertical="center" shrinkToFit="1"/>
    </xf>
    <xf numFmtId="0" fontId="30" fillId="10" borderId="6" xfId="0" applyFont="1" applyFill="1" applyBorder="1" applyAlignment="1">
      <alignment horizontal="center" vertical="center" wrapText="1" shrinkToFit="1"/>
    </xf>
    <xf numFmtId="0" fontId="30" fillId="10" borderId="2" xfId="0" applyFont="1" applyFill="1" applyBorder="1" applyAlignment="1">
      <alignment horizontal="center" vertical="center" wrapText="1" shrinkToFit="1"/>
    </xf>
    <xf numFmtId="0" fontId="16" fillId="5" borderId="67" xfId="0" applyFont="1" applyFill="1" applyBorder="1" applyAlignment="1">
      <alignment horizontal="center" vertical="center"/>
    </xf>
    <xf numFmtId="0" fontId="16" fillId="5" borderId="68" xfId="0" applyFont="1" applyFill="1" applyBorder="1" applyAlignment="1">
      <alignment horizontal="center" vertical="center"/>
    </xf>
    <xf numFmtId="0" fontId="24" fillId="10" borderId="4" xfId="0" applyFont="1" applyFill="1" applyBorder="1" applyAlignment="1">
      <alignment horizontal="center" vertical="center" wrapText="1" shrinkToFit="1"/>
    </xf>
    <xf numFmtId="0" fontId="24" fillId="10" borderId="27" xfId="0" applyFont="1" applyFill="1" applyBorder="1" applyAlignment="1">
      <alignment horizontal="center" vertical="center" wrapText="1" shrinkToFit="1"/>
    </xf>
    <xf numFmtId="0" fontId="24" fillId="10" borderId="3" xfId="0" applyFont="1" applyFill="1" applyBorder="1" applyAlignment="1">
      <alignment horizontal="center" vertical="center" wrapText="1" shrinkToFit="1"/>
    </xf>
    <xf numFmtId="0" fontId="13" fillId="10" borderId="4" xfId="0" applyFont="1" applyFill="1" applyBorder="1" applyAlignment="1">
      <alignment horizontal="center" vertical="center" textRotation="255"/>
    </xf>
    <xf numFmtId="0" fontId="13" fillId="10" borderId="27" xfId="0" applyFont="1" applyFill="1" applyBorder="1" applyAlignment="1">
      <alignment horizontal="center" vertical="center" textRotation="255"/>
    </xf>
    <xf numFmtId="0" fontId="13" fillId="10" borderId="3" xfId="0" applyFont="1" applyFill="1" applyBorder="1" applyAlignment="1">
      <alignment horizontal="center" vertical="center" textRotation="255"/>
    </xf>
    <xf numFmtId="0" fontId="10" fillId="0" borderId="17" xfId="0" applyFont="1" applyBorder="1" applyAlignment="1">
      <alignment horizontal="left" vertical="center" shrinkToFit="1"/>
    </xf>
    <xf numFmtId="0" fontId="10" fillId="0" borderId="2" xfId="0" applyFont="1" applyBorder="1" applyAlignment="1">
      <alignment horizontal="left" vertical="center" shrinkToFit="1"/>
    </xf>
    <xf numFmtId="0" fontId="11" fillId="3" borderId="1" xfId="0" applyFont="1" applyFill="1" applyBorder="1" applyAlignment="1" applyProtection="1">
      <alignment horizontal="left" vertical="center"/>
      <protection locked="0"/>
    </xf>
    <xf numFmtId="0" fontId="16" fillId="5" borderId="2" xfId="0" applyFont="1" applyFill="1" applyBorder="1" applyAlignment="1">
      <alignment horizontal="right" vertical="center"/>
    </xf>
    <xf numFmtId="40" fontId="10" fillId="0" borderId="6" xfId="2" applyNumberFormat="1" applyFont="1" applyFill="1" applyBorder="1" applyAlignment="1">
      <alignment horizontal="center" vertical="center" shrinkToFit="1"/>
    </xf>
    <xf numFmtId="40" fontId="10" fillId="0" borderId="2" xfId="2" applyNumberFormat="1" applyFont="1" applyFill="1" applyBorder="1" applyAlignment="1">
      <alignment horizontal="center" vertical="center" shrinkToFit="1"/>
    </xf>
    <xf numFmtId="38" fontId="12" fillId="3" borderId="1" xfId="2" applyFont="1" applyFill="1" applyBorder="1" applyAlignment="1" applyProtection="1">
      <alignment horizontal="left" vertical="center" shrinkToFit="1"/>
      <protection locked="0"/>
    </xf>
    <xf numFmtId="38" fontId="12" fillId="3" borderId="3" xfId="2" applyFont="1" applyFill="1" applyBorder="1" applyAlignment="1" applyProtection="1">
      <alignment horizontal="left" vertical="center" shrinkToFit="1"/>
      <protection locked="0"/>
    </xf>
    <xf numFmtId="38" fontId="13" fillId="0" borderId="6" xfId="2" applyFont="1" applyFill="1" applyBorder="1" applyAlignment="1">
      <alignment horizontal="left" vertical="center" wrapText="1"/>
    </xf>
    <xf numFmtId="38" fontId="13" fillId="0" borderId="17" xfId="2" applyFont="1" applyFill="1" applyBorder="1" applyAlignment="1">
      <alignment horizontal="left" vertical="center" wrapText="1"/>
    </xf>
    <xf numFmtId="38" fontId="13" fillId="0" borderId="2" xfId="2" applyFont="1" applyFill="1" applyBorder="1" applyAlignment="1">
      <alignment horizontal="left" vertical="center" wrapText="1"/>
    </xf>
    <xf numFmtId="0" fontId="16" fillId="5" borderId="13" xfId="0" applyFont="1" applyFill="1" applyBorder="1" applyAlignment="1">
      <alignment horizontal="right" vertical="center"/>
    </xf>
    <xf numFmtId="0" fontId="16" fillId="5" borderId="11" xfId="0" applyFont="1" applyFill="1" applyBorder="1" applyAlignment="1">
      <alignment horizontal="right" vertical="center"/>
    </xf>
    <xf numFmtId="0" fontId="16" fillId="5" borderId="21" xfId="0" applyFont="1" applyFill="1" applyBorder="1" applyAlignment="1">
      <alignment horizontal="right" vertical="center"/>
    </xf>
    <xf numFmtId="0" fontId="16" fillId="5" borderId="26" xfId="0" applyFont="1" applyFill="1" applyBorder="1" applyAlignment="1">
      <alignment horizontal="right" vertical="center"/>
    </xf>
    <xf numFmtId="0" fontId="23" fillId="0" borderId="13" xfId="0" applyFont="1" applyBorder="1" applyAlignment="1">
      <alignment horizontal="left" shrinkToFit="1"/>
    </xf>
    <xf numFmtId="0" fontId="23" fillId="0" borderId="14" xfId="0" applyFont="1" applyBorder="1" applyAlignment="1">
      <alignment horizontal="left" shrinkToFit="1"/>
    </xf>
    <xf numFmtId="0" fontId="23" fillId="0" borderId="11" xfId="0" applyFont="1" applyBorder="1" applyAlignment="1">
      <alignment horizontal="left" shrinkToFit="1"/>
    </xf>
    <xf numFmtId="38" fontId="10" fillId="3" borderId="1" xfId="2" applyFont="1" applyFill="1" applyBorder="1" applyAlignment="1" applyProtection="1">
      <alignment horizontal="left" vertical="center"/>
      <protection locked="0"/>
    </xf>
    <xf numFmtId="0" fontId="12" fillId="0" borderId="0" xfId="0" applyFont="1" applyAlignment="1">
      <alignment horizontal="left"/>
    </xf>
    <xf numFmtId="0" fontId="15" fillId="5" borderId="2" xfId="0" applyFont="1" applyFill="1" applyBorder="1" applyAlignment="1">
      <alignment horizontal="right" vertical="center" wrapText="1" shrinkToFit="1"/>
    </xf>
    <xf numFmtId="0" fontId="17" fillId="10" borderId="27" xfId="0" applyFont="1" applyFill="1" applyBorder="1" applyAlignment="1">
      <alignment horizontal="center" vertical="center" shrinkToFit="1"/>
    </xf>
    <xf numFmtId="0" fontId="15" fillId="5" borderId="6" xfId="0" applyFont="1" applyFill="1" applyBorder="1" applyAlignment="1">
      <alignment horizontal="left" vertical="center" shrinkToFit="1"/>
    </xf>
    <xf numFmtId="0" fontId="15" fillId="5" borderId="17" xfId="0" applyFont="1" applyFill="1" applyBorder="1" applyAlignment="1">
      <alignment horizontal="left" vertical="center" shrinkToFit="1"/>
    </xf>
    <xf numFmtId="0" fontId="15" fillId="5" borderId="2" xfId="0" applyFont="1" applyFill="1" applyBorder="1" applyAlignment="1">
      <alignment horizontal="left" vertical="center" shrinkToFit="1"/>
    </xf>
    <xf numFmtId="0" fontId="10" fillId="6" borderId="12" xfId="0" applyFont="1" applyFill="1" applyBorder="1" applyAlignment="1">
      <alignment horizontal="left" shrinkToFit="1"/>
    </xf>
    <xf numFmtId="0" fontId="10" fillId="6" borderId="0" xfId="0" applyFont="1" applyFill="1" applyAlignment="1">
      <alignment horizontal="left" shrinkToFit="1"/>
    </xf>
    <xf numFmtId="0" fontId="10" fillId="6" borderId="15" xfId="0" applyFont="1" applyFill="1" applyBorder="1" applyAlignment="1">
      <alignment horizontal="left" shrinkToFit="1"/>
    </xf>
    <xf numFmtId="0" fontId="10" fillId="6" borderId="21" xfId="0" applyFont="1" applyFill="1" applyBorder="1" applyAlignment="1">
      <alignment horizontal="left" vertical="top" shrinkToFit="1"/>
    </xf>
    <xf numFmtId="0" fontId="10" fillId="6" borderId="22" xfId="0" applyFont="1" applyFill="1" applyBorder="1" applyAlignment="1">
      <alignment horizontal="left" vertical="top" shrinkToFit="1"/>
    </xf>
    <xf numFmtId="0" fontId="10" fillId="6" borderId="26" xfId="0" applyFont="1" applyFill="1" applyBorder="1" applyAlignment="1">
      <alignment horizontal="left" vertical="top" shrinkToFit="1"/>
    </xf>
    <xf numFmtId="0" fontId="16" fillId="5" borderId="78" xfId="0" applyFont="1" applyFill="1" applyBorder="1" applyAlignment="1">
      <alignment horizontal="center" vertical="center"/>
    </xf>
    <xf numFmtId="0" fontId="16" fillId="5" borderId="18" xfId="0" applyFont="1" applyFill="1" applyBorder="1" applyAlignment="1">
      <alignment horizontal="center" vertical="center"/>
    </xf>
    <xf numFmtId="0" fontId="16" fillId="5" borderId="80" xfId="0" applyFont="1" applyFill="1" applyBorder="1" applyAlignment="1">
      <alignment horizontal="center" vertical="center" shrinkToFit="1"/>
    </xf>
    <xf numFmtId="0" fontId="16" fillId="5" borderId="81" xfId="0" applyFont="1" applyFill="1" applyBorder="1" applyAlignment="1">
      <alignment horizontal="center" vertical="center" shrinkToFit="1"/>
    </xf>
    <xf numFmtId="0" fontId="16" fillId="5" borderId="75" xfId="0" applyFont="1" applyFill="1" applyBorder="1" applyAlignment="1">
      <alignment horizontal="center" vertical="center"/>
    </xf>
    <xf numFmtId="0" fontId="16" fillId="5" borderId="76" xfId="0" applyFont="1" applyFill="1" applyBorder="1" applyAlignment="1">
      <alignment horizontal="center" vertical="center"/>
    </xf>
    <xf numFmtId="0" fontId="19" fillId="10" borderId="27" xfId="0" applyFont="1" applyFill="1" applyBorder="1" applyAlignment="1">
      <alignment horizontal="center" vertical="center" shrinkToFit="1"/>
    </xf>
    <xf numFmtId="0" fontId="15" fillId="5" borderId="1" xfId="0" applyFont="1" applyFill="1" applyBorder="1" applyAlignment="1">
      <alignment horizontal="center" vertical="center"/>
    </xf>
    <xf numFmtId="38" fontId="15" fillId="0" borderId="1" xfId="2" applyFont="1" applyFill="1" applyBorder="1" applyAlignment="1">
      <alignment horizontal="center" vertical="center"/>
    </xf>
    <xf numFmtId="0" fontId="13" fillId="0" borderId="1" xfId="0" applyFont="1" applyBorder="1" applyAlignment="1">
      <alignment horizontal="left" vertical="center" shrinkToFit="1"/>
    </xf>
    <xf numFmtId="0" fontId="65" fillId="0" borderId="0" xfId="0" applyFont="1" applyAlignment="1">
      <alignment horizontal="center" vertical="top" wrapText="1"/>
    </xf>
    <xf numFmtId="0" fontId="65" fillId="0" borderId="0" xfId="0" applyFont="1" applyAlignment="1">
      <alignment horizontal="center" vertical="center" wrapText="1"/>
    </xf>
    <xf numFmtId="38" fontId="13" fillId="0" borderId="12" xfId="2" applyFont="1" applyFill="1" applyBorder="1" applyAlignment="1">
      <alignment horizontal="right" vertical="center"/>
    </xf>
    <xf numFmtId="38" fontId="13" fillId="0" borderId="21" xfId="2" applyFont="1" applyFill="1" applyBorder="1" applyAlignment="1">
      <alignment horizontal="right" vertical="center"/>
    </xf>
    <xf numFmtId="0" fontId="13" fillId="0" borderId="15" xfId="0" applyFont="1" applyBorder="1" applyAlignment="1">
      <alignment horizontal="left" vertical="center"/>
    </xf>
    <xf numFmtId="0" fontId="13" fillId="0" borderId="26" xfId="0" applyFont="1" applyBorder="1" applyAlignment="1">
      <alignment horizontal="left" vertical="center"/>
    </xf>
    <xf numFmtId="0" fontId="16" fillId="12" borderId="34" xfId="0" applyFont="1" applyFill="1" applyBorder="1" applyAlignment="1">
      <alignment horizontal="center" vertical="center"/>
    </xf>
    <xf numFmtId="0" fontId="16" fillId="12" borderId="35" xfId="0" applyFont="1" applyFill="1" applyBorder="1" applyAlignment="1">
      <alignment horizontal="center" vertical="center"/>
    </xf>
    <xf numFmtId="0" fontId="16" fillId="12" borderId="39" xfId="0" applyFont="1" applyFill="1" applyBorder="1" applyAlignment="1">
      <alignment horizontal="center" vertical="center"/>
    </xf>
    <xf numFmtId="0" fontId="16" fillId="12" borderId="29" xfId="0" applyFont="1" applyFill="1" applyBorder="1" applyAlignment="1">
      <alignment horizontal="center" vertical="center"/>
    </xf>
    <xf numFmtId="0" fontId="16" fillId="12" borderId="6" xfId="0" applyFont="1" applyFill="1" applyBorder="1" applyAlignment="1">
      <alignment horizontal="center" vertical="center"/>
    </xf>
    <xf numFmtId="0" fontId="16" fillId="12" borderId="2" xfId="0" applyFont="1" applyFill="1" applyBorder="1" applyAlignment="1">
      <alignment horizontal="center" vertical="center"/>
    </xf>
    <xf numFmtId="0" fontId="16" fillId="12" borderId="37" xfId="0" applyFont="1" applyFill="1" applyBorder="1" applyAlignment="1">
      <alignment horizontal="center" vertical="center"/>
    </xf>
    <xf numFmtId="0" fontId="16" fillId="12" borderId="28" xfId="0" applyFont="1" applyFill="1" applyBorder="1" applyAlignment="1">
      <alignment horizontal="center" vertical="center"/>
    </xf>
    <xf numFmtId="0" fontId="16" fillId="12" borderId="88" xfId="0" applyFont="1" applyFill="1" applyBorder="1" applyAlignment="1">
      <alignment horizontal="center" vertical="center"/>
    </xf>
    <xf numFmtId="0" fontId="16" fillId="12" borderId="89" xfId="0" applyFont="1" applyFill="1" applyBorder="1" applyAlignment="1">
      <alignment horizontal="center" vertical="center"/>
    </xf>
    <xf numFmtId="0" fontId="16" fillId="12" borderId="90" xfId="0" applyFont="1" applyFill="1" applyBorder="1" applyAlignment="1">
      <alignment horizontal="center" vertical="center"/>
    </xf>
    <xf numFmtId="38" fontId="13" fillId="0" borderId="0" xfId="2" applyFont="1" applyFill="1" applyBorder="1" applyAlignment="1">
      <alignment horizontal="right" vertical="center"/>
    </xf>
    <xf numFmtId="38" fontId="13" fillId="0" borderId="33" xfId="2" applyFont="1" applyFill="1" applyBorder="1" applyAlignment="1">
      <alignment horizontal="right" vertical="center"/>
    </xf>
    <xf numFmtId="0" fontId="13" fillId="0" borderId="28" xfId="0" applyFont="1" applyBorder="1" applyAlignment="1">
      <alignment horizontal="left" vertical="center"/>
    </xf>
    <xf numFmtId="0" fontId="13" fillId="0" borderId="29" xfId="0" applyFont="1" applyBorder="1" applyAlignment="1">
      <alignment horizontal="left" vertical="center"/>
    </xf>
    <xf numFmtId="0" fontId="31" fillId="6" borderId="54" xfId="0" applyFont="1" applyFill="1" applyBorder="1" applyAlignment="1">
      <alignment horizontal="center" vertical="center"/>
    </xf>
    <xf numFmtId="0" fontId="31" fillId="6" borderId="23" xfId="0" applyFont="1" applyFill="1" applyBorder="1" applyAlignment="1">
      <alignment horizontal="center" vertical="center"/>
    </xf>
    <xf numFmtId="0" fontId="31" fillId="6" borderId="56" xfId="0" applyFont="1" applyFill="1" applyBorder="1" applyAlignment="1">
      <alignment horizontal="center" vertical="center"/>
    </xf>
    <xf numFmtId="0" fontId="31" fillId="6" borderId="26" xfId="0" applyFont="1" applyFill="1" applyBorder="1" applyAlignment="1">
      <alignment horizontal="center" vertical="center"/>
    </xf>
    <xf numFmtId="0" fontId="31" fillId="6" borderId="45" xfId="0" applyFont="1" applyFill="1" applyBorder="1" applyAlignment="1">
      <alignment horizontal="center" vertical="center"/>
    </xf>
    <xf numFmtId="0" fontId="31" fillId="6" borderId="24" xfId="0" applyFont="1" applyFill="1" applyBorder="1" applyAlignment="1">
      <alignment horizontal="center" vertical="center"/>
    </xf>
    <xf numFmtId="0" fontId="31" fillId="6" borderId="12" xfId="0" applyFont="1" applyFill="1" applyBorder="1" applyAlignment="1">
      <alignment horizontal="center" vertical="center"/>
    </xf>
    <xf numFmtId="0" fontId="31" fillId="6" borderId="0" xfId="0" applyFont="1" applyFill="1" applyAlignment="1">
      <alignment horizontal="center" vertical="center"/>
    </xf>
    <xf numFmtId="0" fontId="31" fillId="6" borderId="15" xfId="0" applyFont="1" applyFill="1" applyBorder="1" applyAlignment="1">
      <alignment horizontal="center" vertical="center"/>
    </xf>
    <xf numFmtId="0" fontId="31" fillId="6" borderId="21" xfId="0" applyFont="1" applyFill="1" applyBorder="1" applyAlignment="1">
      <alignment horizontal="center" vertical="center"/>
    </xf>
    <xf numFmtId="0" fontId="31" fillId="6" borderId="22" xfId="0" applyFont="1" applyFill="1" applyBorder="1" applyAlignment="1">
      <alignment horizontal="center" vertical="center"/>
    </xf>
    <xf numFmtId="0" fontId="31" fillId="6" borderId="46" xfId="0" applyFont="1" applyFill="1" applyBorder="1" applyAlignment="1">
      <alignment horizontal="center" vertical="center"/>
    </xf>
    <xf numFmtId="0" fontId="31" fillId="6" borderId="25" xfId="0" applyFont="1" applyFill="1" applyBorder="1" applyAlignment="1">
      <alignment horizontal="center" vertical="center"/>
    </xf>
    <xf numFmtId="0" fontId="31" fillId="6" borderId="47" xfId="0" applyFont="1" applyFill="1" applyBorder="1" applyAlignment="1">
      <alignment horizontal="center" vertical="center"/>
    </xf>
    <xf numFmtId="0" fontId="31" fillId="6" borderId="55" xfId="0" applyFont="1" applyFill="1" applyBorder="1" applyAlignment="1">
      <alignment horizontal="center" vertical="center"/>
    </xf>
    <xf numFmtId="0" fontId="31" fillId="6" borderId="6" xfId="0" applyFont="1" applyFill="1" applyBorder="1" applyAlignment="1">
      <alignment horizontal="center" vertical="center" wrapText="1"/>
    </xf>
    <xf numFmtId="0" fontId="31" fillId="6" borderId="2" xfId="0" applyFont="1" applyFill="1" applyBorder="1" applyAlignment="1">
      <alignment horizontal="center" vertical="center"/>
    </xf>
    <xf numFmtId="0" fontId="31" fillId="6" borderId="6" xfId="0" applyFont="1" applyFill="1" applyBorder="1" applyAlignment="1">
      <alignment horizontal="center" vertical="center"/>
    </xf>
    <xf numFmtId="0" fontId="31" fillId="6" borderId="57" xfId="0" applyFont="1" applyFill="1" applyBorder="1" applyAlignment="1">
      <alignment horizontal="center" vertical="center"/>
    </xf>
    <xf numFmtId="0" fontId="31" fillId="6" borderId="58" xfId="0" applyFont="1" applyFill="1" applyBorder="1" applyAlignment="1">
      <alignment horizontal="center" vertical="center"/>
    </xf>
    <xf numFmtId="0" fontId="31" fillId="6" borderId="1" xfId="0" applyFont="1" applyFill="1" applyBorder="1" applyAlignment="1">
      <alignment horizontal="center" vertical="center"/>
    </xf>
    <xf numFmtId="10" fontId="7" fillId="6" borderId="6" xfId="6" applyNumberFormat="1" applyFont="1" applyFill="1" applyBorder="1" applyAlignment="1">
      <alignment horizontal="center" vertical="center"/>
    </xf>
    <xf numFmtId="10" fontId="7" fillId="6" borderId="2" xfId="6" applyNumberFormat="1" applyFont="1" applyFill="1" applyBorder="1" applyAlignment="1">
      <alignment horizontal="center" vertical="center"/>
    </xf>
    <xf numFmtId="0" fontId="68" fillId="6" borderId="0" xfId="0" applyFont="1" applyFill="1" applyAlignment="1">
      <alignment horizontal="left" vertical="center"/>
    </xf>
    <xf numFmtId="0" fontId="31" fillId="6" borderId="65" xfId="0" applyFont="1" applyFill="1" applyBorder="1" applyAlignment="1">
      <alignment horizontal="left" vertical="center"/>
    </xf>
    <xf numFmtId="0" fontId="31" fillId="6" borderId="0" xfId="0" applyFont="1" applyFill="1" applyAlignment="1">
      <alignment horizontal="left" vertical="center"/>
    </xf>
    <xf numFmtId="0" fontId="31" fillId="6" borderId="66" xfId="0" applyFont="1" applyFill="1" applyBorder="1" applyAlignment="1">
      <alignment horizontal="left" vertical="center"/>
    </xf>
    <xf numFmtId="0" fontId="0" fillId="16" borderId="0" xfId="0" applyFill="1" applyAlignment="1">
      <alignment horizontal="center" vertical="center" textRotation="255" wrapText="1" shrinkToFit="1"/>
    </xf>
    <xf numFmtId="0" fontId="0" fillId="14" borderId="4" xfId="0" applyFill="1" applyBorder="1" applyAlignment="1">
      <alignment horizontal="center" vertical="center"/>
    </xf>
    <xf numFmtId="0" fontId="0" fillId="14" borderId="3" xfId="0" applyFill="1" applyBorder="1" applyAlignment="1">
      <alignment horizontal="center" vertical="center"/>
    </xf>
    <xf numFmtId="178" fontId="7" fillId="6" borderId="6" xfId="0" applyNumberFormat="1" applyFont="1" applyFill="1" applyBorder="1" applyAlignment="1">
      <alignment horizontal="center" vertical="center"/>
    </xf>
    <xf numFmtId="178" fontId="7" fillId="6" borderId="57" xfId="0" applyNumberFormat="1" applyFont="1" applyFill="1" applyBorder="1" applyAlignment="1">
      <alignment horizontal="center" vertical="center"/>
    </xf>
    <xf numFmtId="38" fontId="31" fillId="6" borderId="16" xfId="2" applyFont="1" applyFill="1" applyBorder="1" applyAlignment="1">
      <alignment horizontal="left" vertical="center" wrapText="1"/>
    </xf>
    <xf numFmtId="38" fontId="31" fillId="6" borderId="0" xfId="2" applyFont="1" applyFill="1" applyBorder="1" applyAlignment="1">
      <alignment horizontal="left" vertical="center" wrapText="1"/>
    </xf>
    <xf numFmtId="0" fontId="43" fillId="0" borderId="1" xfId="0" applyFont="1" applyBorder="1" applyAlignment="1">
      <alignment horizontal="center" vertical="center"/>
    </xf>
    <xf numFmtId="0" fontId="43" fillId="4" borderId="1" xfId="0" applyFont="1" applyFill="1" applyBorder="1" applyAlignment="1">
      <alignment horizontal="center" vertical="center" wrapText="1"/>
    </xf>
    <xf numFmtId="0" fontId="0" fillId="5" borderId="1" xfId="0"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43" fillId="4"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20" borderId="6" xfId="0" applyFill="1" applyBorder="1" applyAlignment="1">
      <alignment horizontal="center" vertical="center"/>
    </xf>
    <xf numFmtId="0" fontId="0" fillId="20" borderId="2" xfId="0" applyFill="1" applyBorder="1" applyAlignment="1">
      <alignment horizontal="center" vertical="center"/>
    </xf>
    <xf numFmtId="0" fontId="0" fillId="5" borderId="1" xfId="0" applyFill="1" applyBorder="1" applyAlignment="1">
      <alignment horizontal="center" vertical="center" wrapText="1"/>
    </xf>
  </cellXfs>
  <cellStyles count="9">
    <cellStyle name="Hyperlink" xfId="7" xr:uid="{00000000-0005-0000-0000-000000000000}"/>
    <cellStyle name="パーセント" xfId="6" builtinId="5"/>
    <cellStyle name="パーセント 2" xfId="1" xr:uid="{00000000-0005-0000-0000-000002000000}"/>
    <cellStyle name="ハイパーリンク" xfId="8" builtinId="8"/>
    <cellStyle name="桁区切り" xfId="2" builtinId="6"/>
    <cellStyle name="桁区切り 2" xfId="3" xr:uid="{00000000-0005-0000-0000-000004000000}"/>
    <cellStyle name="標準" xfId="0" builtinId="0"/>
    <cellStyle name="標準 2" xfId="4" xr:uid="{00000000-0005-0000-0000-000006000000}"/>
    <cellStyle name="標準 3" xfId="5" xr:uid="{00000000-0005-0000-0000-000007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1240155</xdr:colOff>
      <xdr:row>6</xdr:row>
      <xdr:rowOff>43815</xdr:rowOff>
    </xdr:from>
    <xdr:to>
      <xdr:col>11</xdr:col>
      <xdr:colOff>180975</xdr:colOff>
      <xdr:row>12</xdr:row>
      <xdr:rowOff>139065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15413355" y="1072515"/>
          <a:ext cx="5836920" cy="1123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＜コメント＞</a:t>
          </a:r>
          <a:endParaRPr kumimoji="1" lang="en-US" altLang="ja-JP" sz="1100"/>
        </a:p>
        <a:p>
          <a:pPr algn="l"/>
          <a:r>
            <a:rPr kumimoji="1" lang="ja-JP" altLang="en-US" sz="1100"/>
            <a:t>・給与額はここで管理せず、研究室が確認する「時給額・年俸額」シートをマスターとしたい。</a:t>
          </a:r>
          <a:endParaRPr kumimoji="1" lang="en-US" altLang="ja-JP" sz="1100"/>
        </a:p>
        <a:p>
          <a:pPr algn="l"/>
          <a:r>
            <a:rPr kumimoji="1" lang="ja-JP" altLang="en-US" sz="1100"/>
            <a:t>　入力・メンテナンスは一箇所だけ、がコンセプト！</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hyperlink" Target="https://www.kyoukaikenpo.or.jp/g7/cat330/sb3150/"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Z78"/>
  <sheetViews>
    <sheetView tabSelected="1" zoomScale="85" zoomScaleNormal="85" zoomScaleSheetLayoutView="85" workbookViewId="0">
      <selection activeCell="C61" sqref="C61"/>
    </sheetView>
  </sheetViews>
  <sheetFormatPr defaultColWidth="8.875" defaultRowHeight="19.5"/>
  <cols>
    <col min="1" max="2" width="2.75" style="7" customWidth="1"/>
    <col min="3" max="3" width="16.125" style="7" customWidth="1"/>
    <col min="4" max="6" width="12.875" style="7" customWidth="1"/>
    <col min="7" max="8" width="8.875" style="7"/>
    <col min="9" max="11" width="12.875" style="7" customWidth="1"/>
    <col min="12" max="15" width="8.875" style="7"/>
    <col min="16" max="26" width="8.875" style="142"/>
    <col min="27" max="16384" width="8.875" style="7"/>
  </cols>
  <sheetData>
    <row r="1" spans="1:15" ht="33">
      <c r="A1" s="142"/>
      <c r="B1" s="424" t="s">
        <v>527</v>
      </c>
      <c r="C1" s="425"/>
      <c r="D1" s="425"/>
      <c r="E1" s="98" t="s">
        <v>0</v>
      </c>
      <c r="F1" s="143"/>
      <c r="G1" s="143"/>
      <c r="H1" s="143"/>
      <c r="I1" s="143"/>
      <c r="J1" s="143"/>
      <c r="K1" s="143"/>
      <c r="L1" s="143"/>
      <c r="M1" s="143"/>
      <c r="N1" s="143"/>
      <c r="O1" s="144"/>
    </row>
    <row r="2" spans="1:15" ht="13.15" customHeight="1">
      <c r="A2" s="142"/>
      <c r="B2" s="146"/>
      <c r="C2" s="137"/>
      <c r="D2" s="137"/>
      <c r="E2" s="137"/>
      <c r="F2" s="137"/>
      <c r="G2" s="137"/>
      <c r="H2" s="137"/>
      <c r="I2" s="137"/>
      <c r="J2" s="137"/>
      <c r="K2" s="137"/>
      <c r="L2" s="137"/>
      <c r="M2" s="137"/>
      <c r="N2" s="137"/>
      <c r="O2" s="145"/>
    </row>
    <row r="3" spans="1:15" ht="13.35" customHeight="1">
      <c r="A3" s="142"/>
      <c r="B3" s="147"/>
      <c r="C3" s="139"/>
      <c r="D3" s="138"/>
      <c r="E3" s="138"/>
      <c r="F3" s="138"/>
      <c r="G3" s="138"/>
      <c r="H3" s="138"/>
      <c r="I3" s="138"/>
      <c r="J3" s="138"/>
      <c r="K3" s="138"/>
      <c r="L3" s="36"/>
      <c r="M3" s="36"/>
      <c r="N3" s="36"/>
      <c r="O3" s="106"/>
    </row>
    <row r="4" spans="1:15" ht="13.35" customHeight="1">
      <c r="A4" s="142"/>
      <c r="B4" s="148"/>
      <c r="C4" s="137"/>
      <c r="D4" s="137"/>
      <c r="E4" s="140"/>
      <c r="F4" s="141"/>
      <c r="G4" s="141"/>
      <c r="H4" s="141"/>
      <c r="I4" s="137"/>
      <c r="J4" s="137"/>
      <c r="K4" s="137"/>
      <c r="L4" s="137"/>
      <c r="M4" s="137"/>
      <c r="N4" s="137"/>
      <c r="O4" s="145"/>
    </row>
    <row r="5" spans="1:15" ht="19.149999999999999" customHeight="1">
      <c r="A5" s="142"/>
      <c r="B5" s="103"/>
      <c r="C5" s="8" t="s">
        <v>1</v>
      </c>
      <c r="D5" s="137"/>
      <c r="E5" s="137"/>
      <c r="K5" s="137"/>
      <c r="L5" s="137"/>
      <c r="M5" s="137"/>
      <c r="N5" s="137"/>
      <c r="O5" s="145"/>
    </row>
    <row r="6" spans="1:15" ht="22.15" customHeight="1">
      <c r="A6" s="142"/>
      <c r="B6" s="103"/>
      <c r="C6" s="7" t="s">
        <v>2</v>
      </c>
      <c r="O6" s="102"/>
    </row>
    <row r="7" spans="1:15" ht="22.15" customHeight="1">
      <c r="A7" s="142"/>
      <c r="B7" s="103"/>
      <c r="C7" s="7" t="s">
        <v>349</v>
      </c>
      <c r="O7" s="102"/>
    </row>
    <row r="8" spans="1:15" ht="9.6" customHeight="1">
      <c r="A8" s="142"/>
      <c r="B8" s="103"/>
      <c r="O8" s="102"/>
    </row>
    <row r="9" spans="1:15" ht="22.15" customHeight="1">
      <c r="A9" s="142"/>
      <c r="B9" s="103"/>
      <c r="C9" s="7" t="s">
        <v>353</v>
      </c>
      <c r="O9" s="102"/>
    </row>
    <row r="10" spans="1:15" ht="22.15" customHeight="1">
      <c r="A10" s="142"/>
      <c r="B10" s="103"/>
      <c r="C10" s="7" t="s">
        <v>378</v>
      </c>
      <c r="O10" s="102"/>
    </row>
    <row r="11" spans="1:15" ht="9.6" customHeight="1">
      <c r="A11" s="142"/>
      <c r="B11" s="103"/>
      <c r="C11" s="80"/>
      <c r="O11" s="102"/>
    </row>
    <row r="12" spans="1:15" ht="27.75" customHeight="1">
      <c r="A12" s="142"/>
      <c r="B12" s="103"/>
      <c r="C12" s="7" t="s">
        <v>376</v>
      </c>
      <c r="O12" s="102"/>
    </row>
    <row r="13" spans="1:15">
      <c r="A13" s="142"/>
      <c r="B13" s="103"/>
      <c r="C13" s="7" t="s">
        <v>371</v>
      </c>
      <c r="O13" s="102"/>
    </row>
    <row r="14" spans="1:15">
      <c r="A14" s="142"/>
      <c r="B14" s="103"/>
      <c r="C14" s="7" t="s">
        <v>370</v>
      </c>
      <c r="O14" s="102"/>
    </row>
    <row r="15" spans="1:15">
      <c r="A15" s="142"/>
      <c r="B15" s="103"/>
      <c r="C15" s="7" t="s">
        <v>410</v>
      </c>
      <c r="O15" s="102"/>
    </row>
    <row r="16" spans="1:15">
      <c r="A16" s="142"/>
      <c r="B16" s="103"/>
      <c r="C16" s="7" t="s">
        <v>373</v>
      </c>
      <c r="O16" s="102"/>
    </row>
    <row r="17" spans="1:15">
      <c r="A17" s="142"/>
      <c r="B17" s="103"/>
      <c r="C17" s="7" t="s">
        <v>372</v>
      </c>
      <c r="O17" s="102"/>
    </row>
    <row r="18" spans="1:15" ht="13.5" customHeight="1">
      <c r="A18" s="142"/>
      <c r="B18" s="103"/>
      <c r="C18" s="80"/>
      <c r="O18" s="102"/>
    </row>
    <row r="19" spans="1:15" ht="22.15" customHeight="1">
      <c r="A19" s="142"/>
      <c r="B19" s="103"/>
      <c r="C19" s="7" t="s">
        <v>3</v>
      </c>
      <c r="O19" s="102"/>
    </row>
    <row r="20" spans="1:15" ht="22.15" customHeight="1">
      <c r="A20" s="142"/>
      <c r="B20" s="103"/>
      <c r="C20" s="7" t="s">
        <v>4</v>
      </c>
      <c r="O20" s="102"/>
    </row>
    <row r="21" spans="1:15" ht="13.5" customHeight="1">
      <c r="A21" s="142"/>
      <c r="B21" s="103"/>
      <c r="O21" s="102"/>
    </row>
    <row r="22" spans="1:15" ht="22.15" customHeight="1">
      <c r="A22" s="142"/>
      <c r="B22" s="103"/>
      <c r="C22" s="7" t="s">
        <v>377</v>
      </c>
      <c r="O22" s="102"/>
    </row>
    <row r="23" spans="1:15" ht="22.15" customHeight="1">
      <c r="A23" s="142"/>
      <c r="B23" s="103"/>
      <c r="C23" s="7" t="s">
        <v>413</v>
      </c>
      <c r="E23" s="19"/>
      <c r="O23" s="102"/>
    </row>
    <row r="24" spans="1:15" ht="13.35" customHeight="1">
      <c r="A24" s="142"/>
      <c r="B24" s="148"/>
      <c r="C24" s="137"/>
      <c r="D24" s="137"/>
      <c r="E24" s="140"/>
      <c r="F24" s="141"/>
      <c r="G24" s="141"/>
      <c r="H24" s="141"/>
      <c r="I24" s="137"/>
      <c r="J24" s="137"/>
      <c r="K24" s="137"/>
      <c r="L24" s="137"/>
      <c r="M24" s="137"/>
      <c r="N24" s="137"/>
      <c r="O24" s="145"/>
    </row>
    <row r="25" spans="1:15" ht="12.75" customHeight="1">
      <c r="A25" s="142"/>
      <c r="B25" s="147"/>
      <c r="C25" s="139"/>
      <c r="D25" s="138"/>
      <c r="E25" s="138"/>
      <c r="F25" s="138"/>
      <c r="G25" s="138"/>
      <c r="H25" s="138"/>
      <c r="I25" s="138"/>
      <c r="J25" s="138"/>
      <c r="K25" s="138"/>
      <c r="L25" s="36"/>
      <c r="M25" s="36"/>
      <c r="N25" s="36"/>
      <c r="O25" s="106"/>
    </row>
    <row r="26" spans="1:15" ht="13.35" customHeight="1">
      <c r="A26" s="142"/>
      <c r="B26" s="148"/>
      <c r="C26" s="17"/>
      <c r="D26" s="137"/>
      <c r="E26" s="140"/>
      <c r="F26" s="141"/>
      <c r="G26" s="141"/>
      <c r="H26" s="141"/>
      <c r="I26" s="137"/>
      <c r="J26" s="137"/>
      <c r="K26" s="137"/>
      <c r="L26" s="137"/>
      <c r="M26" s="137"/>
      <c r="N26" s="137"/>
      <c r="O26" s="145"/>
    </row>
    <row r="27" spans="1:15" ht="19.149999999999999" customHeight="1">
      <c r="A27" s="142"/>
      <c r="B27" s="103"/>
      <c r="C27" s="8" t="s">
        <v>5</v>
      </c>
      <c r="D27" s="137"/>
      <c r="E27" s="137"/>
      <c r="K27" s="137"/>
      <c r="L27" s="137"/>
      <c r="M27" s="137"/>
      <c r="N27" s="137"/>
      <c r="O27" s="145"/>
    </row>
    <row r="28" spans="1:15" ht="22.15" customHeight="1">
      <c r="A28" s="142"/>
      <c r="B28" s="103"/>
      <c r="C28" s="7" t="s">
        <v>6</v>
      </c>
      <c r="O28" s="102"/>
    </row>
    <row r="29" spans="1:15">
      <c r="A29" s="142"/>
      <c r="B29" s="103"/>
      <c r="C29" s="7" t="s">
        <v>301</v>
      </c>
      <c r="O29" s="102"/>
    </row>
    <row r="30" spans="1:15">
      <c r="A30" s="142"/>
      <c r="B30" s="103"/>
      <c r="O30" s="102"/>
    </row>
    <row r="31" spans="1:15" ht="22.15" customHeight="1">
      <c r="A31" s="142"/>
      <c r="B31" s="103"/>
      <c r="C31" s="18" t="s">
        <v>7</v>
      </c>
      <c r="O31" s="102"/>
    </row>
    <row r="32" spans="1:15" ht="22.15" customHeight="1">
      <c r="A32" s="142"/>
      <c r="B32" s="103"/>
      <c r="C32" s="7" t="s">
        <v>8</v>
      </c>
      <c r="O32" s="102"/>
    </row>
    <row r="33" spans="1:15" ht="22.15" customHeight="1">
      <c r="A33" s="142"/>
      <c r="B33" s="103"/>
      <c r="C33" s="7" t="s">
        <v>9</v>
      </c>
      <c r="O33" s="102"/>
    </row>
    <row r="34" spans="1:15" ht="22.15" customHeight="1">
      <c r="A34" s="142"/>
      <c r="B34" s="103"/>
      <c r="C34" s="7" t="s">
        <v>10</v>
      </c>
      <c r="O34" s="102"/>
    </row>
    <row r="35" spans="1:15" ht="22.15" customHeight="1">
      <c r="A35" s="142"/>
      <c r="B35" s="103"/>
      <c r="C35" s="7" t="s">
        <v>11</v>
      </c>
      <c r="O35" s="102"/>
    </row>
    <row r="36" spans="1:15" ht="22.15" customHeight="1">
      <c r="A36" s="142"/>
      <c r="B36" s="103"/>
      <c r="O36" s="102"/>
    </row>
    <row r="37" spans="1:15" ht="22.15" customHeight="1">
      <c r="A37" s="142"/>
      <c r="B37" s="103"/>
      <c r="C37" s="18" t="s">
        <v>12</v>
      </c>
      <c r="O37" s="102"/>
    </row>
    <row r="38" spans="1:15" ht="22.15" customHeight="1">
      <c r="A38" s="142"/>
      <c r="B38" s="103"/>
      <c r="C38" s="7" t="s">
        <v>13</v>
      </c>
      <c r="O38" s="102"/>
    </row>
    <row r="39" spans="1:15" ht="22.15" customHeight="1">
      <c r="A39" s="142"/>
      <c r="B39" s="103"/>
      <c r="C39" s="7" t="s">
        <v>14</v>
      </c>
      <c r="O39" s="102"/>
    </row>
    <row r="40" spans="1:15" ht="22.15" customHeight="1">
      <c r="A40" s="142"/>
      <c r="B40" s="103"/>
      <c r="E40" s="7" t="s">
        <v>562</v>
      </c>
      <c r="O40" s="102"/>
    </row>
    <row r="41" spans="1:15" ht="22.15" customHeight="1">
      <c r="A41" s="142"/>
      <c r="B41" s="103"/>
      <c r="C41" s="7" t="s">
        <v>15</v>
      </c>
      <c r="O41" s="102"/>
    </row>
    <row r="42" spans="1:15" ht="13.35" customHeight="1">
      <c r="A42" s="142"/>
      <c r="B42" s="148"/>
      <c r="C42" s="137"/>
      <c r="D42" s="137"/>
      <c r="E42" s="140"/>
      <c r="F42" s="141"/>
      <c r="G42" s="141"/>
      <c r="H42" s="141"/>
      <c r="I42" s="137"/>
      <c r="J42" s="137"/>
      <c r="K42" s="137"/>
      <c r="L42" s="137"/>
      <c r="M42" s="137"/>
      <c r="N42" s="137"/>
      <c r="O42" s="145"/>
    </row>
    <row r="43" spans="1:15" ht="12.75" customHeight="1">
      <c r="A43" s="142"/>
      <c r="B43" s="147"/>
      <c r="C43" s="139"/>
      <c r="D43" s="138"/>
      <c r="E43" s="138"/>
      <c r="F43" s="138"/>
      <c r="G43" s="138"/>
      <c r="H43" s="138"/>
      <c r="I43" s="138"/>
      <c r="J43" s="138"/>
      <c r="K43" s="138"/>
      <c r="L43" s="36"/>
      <c r="M43" s="36"/>
      <c r="N43" s="36"/>
      <c r="O43" s="106"/>
    </row>
    <row r="44" spans="1:15" ht="13.35" customHeight="1">
      <c r="A44" s="142"/>
      <c r="B44" s="148"/>
      <c r="C44" s="17"/>
      <c r="D44" s="137"/>
      <c r="E44" s="140"/>
      <c r="F44" s="141"/>
      <c r="G44" s="141"/>
      <c r="H44" s="141"/>
      <c r="I44" s="137"/>
      <c r="J44" s="137"/>
      <c r="K44" s="137"/>
      <c r="L44" s="137"/>
      <c r="M44" s="137"/>
      <c r="N44" s="137"/>
      <c r="O44" s="145"/>
    </row>
    <row r="45" spans="1:15" ht="22.15" customHeight="1">
      <c r="A45" s="142"/>
      <c r="B45" s="103"/>
      <c r="C45" s="230" t="s">
        <v>302</v>
      </c>
      <c r="D45" s="231"/>
      <c r="E45" s="231"/>
      <c r="F45" s="231"/>
      <c r="G45" s="231"/>
      <c r="H45" s="231"/>
      <c r="I45" s="231"/>
      <c r="J45" s="231"/>
      <c r="K45" s="231"/>
      <c r="O45" s="102"/>
    </row>
    <row r="46" spans="1:15" ht="22.15" customHeight="1">
      <c r="A46" s="142"/>
      <c r="B46" s="103"/>
      <c r="C46" s="231" t="s">
        <v>303</v>
      </c>
      <c r="D46" s="231"/>
      <c r="E46" s="231"/>
      <c r="F46" s="231"/>
      <c r="G46" s="231"/>
      <c r="H46" s="231"/>
      <c r="I46" s="231"/>
      <c r="J46" s="231"/>
      <c r="K46" s="231"/>
      <c r="O46" s="102"/>
    </row>
    <row r="47" spans="1:15" ht="22.15" customHeight="1">
      <c r="A47" s="142"/>
      <c r="B47" s="103"/>
      <c r="C47" s="231" t="s">
        <v>566</v>
      </c>
      <c r="D47" s="231"/>
      <c r="E47" s="231"/>
      <c r="F47" s="231"/>
      <c r="G47" s="231"/>
      <c r="H47" s="231"/>
      <c r="I47" s="231"/>
      <c r="J47" s="231"/>
      <c r="K47" s="231"/>
      <c r="O47" s="102"/>
    </row>
    <row r="48" spans="1:15" ht="22.15" customHeight="1">
      <c r="A48" s="142"/>
      <c r="B48" s="103"/>
      <c r="C48" s="231" t="s">
        <v>304</v>
      </c>
      <c r="D48" s="231"/>
      <c r="E48" s="231"/>
      <c r="F48" s="231"/>
      <c r="G48" s="231"/>
      <c r="H48" s="231"/>
      <c r="I48" s="231"/>
      <c r="J48" s="231"/>
      <c r="K48" s="231"/>
      <c r="O48" s="102"/>
    </row>
    <row r="49" spans="1:15" ht="22.15" customHeight="1">
      <c r="A49" s="142"/>
      <c r="B49" s="103"/>
      <c r="C49" s="231" t="s">
        <v>567</v>
      </c>
      <c r="D49" s="231"/>
      <c r="E49" s="231"/>
      <c r="F49" s="231"/>
      <c r="G49" s="231"/>
      <c r="H49" s="231"/>
      <c r="I49" s="231"/>
      <c r="J49" s="231"/>
      <c r="K49" s="231"/>
      <c r="O49" s="102"/>
    </row>
    <row r="50" spans="1:15" ht="22.15" customHeight="1">
      <c r="A50" s="142"/>
      <c r="B50" s="103"/>
      <c r="C50" s="231" t="s">
        <v>415</v>
      </c>
      <c r="D50" s="231"/>
      <c r="E50" s="231"/>
      <c r="F50" s="231"/>
      <c r="G50" s="231"/>
      <c r="H50" s="231"/>
      <c r="I50" s="231"/>
      <c r="J50" s="231"/>
      <c r="K50" s="231"/>
      <c r="O50" s="102"/>
    </row>
    <row r="51" spans="1:15" ht="22.15" customHeight="1">
      <c r="A51" s="142"/>
      <c r="B51" s="103"/>
      <c r="C51" s="231" t="s">
        <v>416</v>
      </c>
      <c r="D51" s="231"/>
      <c r="E51" s="231"/>
      <c r="F51" s="231"/>
      <c r="G51" s="231"/>
      <c r="H51" s="231"/>
      <c r="I51" s="231"/>
      <c r="J51" s="231"/>
      <c r="K51" s="231"/>
      <c r="O51" s="102"/>
    </row>
    <row r="52" spans="1:15" ht="22.15" customHeight="1">
      <c r="A52" s="142"/>
      <c r="B52" s="103"/>
      <c r="C52" s="231" t="s">
        <v>418</v>
      </c>
      <c r="D52" s="231"/>
      <c r="E52" s="231"/>
      <c r="F52" s="231"/>
      <c r="G52" s="231"/>
      <c r="H52" s="231"/>
      <c r="I52" s="231"/>
      <c r="J52" s="231"/>
      <c r="K52" s="231"/>
      <c r="O52" s="102"/>
    </row>
    <row r="53" spans="1:15" ht="22.15" customHeight="1">
      <c r="A53" s="142"/>
      <c r="B53" s="103"/>
      <c r="C53" s="231" t="s">
        <v>417</v>
      </c>
      <c r="D53" s="231"/>
      <c r="E53" s="231"/>
      <c r="F53" s="231"/>
      <c r="G53" s="231"/>
      <c r="H53" s="231"/>
      <c r="I53" s="231"/>
      <c r="J53" s="231"/>
      <c r="K53" s="231"/>
      <c r="O53" s="102"/>
    </row>
    <row r="54" spans="1:15">
      <c r="A54" s="142"/>
      <c r="B54" s="103"/>
      <c r="C54" s="231"/>
      <c r="D54" s="231"/>
      <c r="E54" s="231"/>
      <c r="F54" s="231"/>
      <c r="G54" s="231"/>
      <c r="H54" s="231"/>
      <c r="I54" s="231"/>
      <c r="J54" s="231"/>
      <c r="K54" s="231"/>
      <c r="O54" s="102"/>
    </row>
    <row r="55" spans="1:15" ht="22.15" customHeight="1">
      <c r="A55" s="142"/>
      <c r="B55" s="103"/>
      <c r="C55" s="18" t="s">
        <v>354</v>
      </c>
      <c r="D55" s="231"/>
      <c r="E55" s="231"/>
      <c r="F55" s="231"/>
      <c r="G55" s="231"/>
      <c r="H55" s="231"/>
      <c r="I55" s="231"/>
      <c r="J55" s="231"/>
      <c r="K55" s="231"/>
      <c r="O55" s="102"/>
    </row>
    <row r="56" spans="1:15" ht="22.15" customHeight="1">
      <c r="A56" s="142"/>
      <c r="B56" s="103"/>
      <c r="C56" s="231" t="s">
        <v>368</v>
      </c>
      <c r="D56" s="231"/>
      <c r="E56" s="231"/>
      <c r="F56" s="231"/>
      <c r="G56" s="231"/>
      <c r="H56" s="231"/>
      <c r="I56" s="231"/>
      <c r="J56" s="231"/>
      <c r="K56" s="231"/>
      <c r="O56" s="102"/>
    </row>
    <row r="57" spans="1:15" ht="22.15" customHeight="1">
      <c r="A57" s="142"/>
      <c r="B57" s="103"/>
      <c r="C57" s="231" t="s">
        <v>568</v>
      </c>
      <c r="D57" s="231"/>
      <c r="E57" s="231"/>
      <c r="F57" s="231"/>
      <c r="G57" s="231"/>
      <c r="H57" s="231"/>
      <c r="I57" s="231"/>
      <c r="J57" s="231"/>
      <c r="K57" s="231"/>
      <c r="O57" s="102"/>
    </row>
    <row r="58" spans="1:15" ht="22.15" customHeight="1">
      <c r="A58" s="142"/>
      <c r="B58" s="103"/>
      <c r="C58" s="231" t="s">
        <v>569</v>
      </c>
      <c r="D58" s="231"/>
      <c r="E58" s="231"/>
      <c r="F58" s="231"/>
      <c r="G58" s="231"/>
      <c r="H58" s="231"/>
      <c r="I58" s="231"/>
      <c r="J58" s="231"/>
      <c r="K58" s="231"/>
      <c r="O58" s="102"/>
    </row>
    <row r="59" spans="1:15" ht="22.15" customHeight="1">
      <c r="A59" s="142"/>
      <c r="B59" s="103"/>
      <c r="C59" s="231" t="s">
        <v>570</v>
      </c>
      <c r="D59" s="231"/>
      <c r="E59" s="231"/>
      <c r="F59" s="231"/>
      <c r="G59" s="231"/>
      <c r="H59" s="231"/>
      <c r="I59" s="231"/>
      <c r="J59" s="231"/>
      <c r="K59" s="231"/>
      <c r="O59" s="102"/>
    </row>
    <row r="60" spans="1:15" ht="22.15" customHeight="1">
      <c r="A60" s="142"/>
      <c r="B60" s="103"/>
      <c r="C60" s="231" t="s">
        <v>379</v>
      </c>
      <c r="D60" s="231"/>
      <c r="E60" s="231"/>
      <c r="F60" s="231"/>
      <c r="G60" s="231"/>
      <c r="H60" s="231"/>
      <c r="I60" s="231"/>
      <c r="J60" s="231"/>
      <c r="K60" s="231"/>
      <c r="O60" s="102"/>
    </row>
    <row r="61" spans="1:15" ht="22.15" customHeight="1">
      <c r="A61" s="142"/>
      <c r="B61" s="103"/>
      <c r="C61" s="231" t="s">
        <v>369</v>
      </c>
      <c r="D61" s="231"/>
      <c r="E61" s="231"/>
      <c r="F61" s="231"/>
      <c r="G61" s="231"/>
      <c r="H61" s="231"/>
      <c r="I61" s="231"/>
      <c r="J61" s="231"/>
      <c r="K61" s="231"/>
      <c r="O61" s="102"/>
    </row>
    <row r="62" spans="1:15">
      <c r="A62" s="142"/>
      <c r="B62" s="306"/>
      <c r="C62" s="231"/>
      <c r="D62" s="231"/>
      <c r="E62" s="231"/>
      <c r="F62" s="231"/>
      <c r="G62" s="231"/>
      <c r="H62" s="231"/>
      <c r="I62" s="231"/>
      <c r="J62" s="231"/>
      <c r="K62" s="231"/>
      <c r="O62" s="102"/>
    </row>
    <row r="63" spans="1:15" ht="22.15" customHeight="1">
      <c r="A63" s="142"/>
      <c r="B63" s="103"/>
      <c r="C63" s="7" t="s">
        <v>350</v>
      </c>
      <c r="D63" s="231"/>
      <c r="E63" s="231"/>
      <c r="F63" s="231"/>
      <c r="G63" s="231"/>
      <c r="H63" s="231"/>
      <c r="I63" s="231"/>
      <c r="J63" s="231"/>
      <c r="K63" s="231"/>
      <c r="O63" s="102"/>
    </row>
    <row r="64" spans="1:15" ht="22.15" customHeight="1">
      <c r="A64" s="142"/>
      <c r="B64" s="103"/>
      <c r="C64" s="160" t="s">
        <v>411</v>
      </c>
      <c r="D64" s="231"/>
      <c r="E64" s="231"/>
      <c r="F64" s="231"/>
      <c r="G64" s="231"/>
      <c r="H64" s="231"/>
      <c r="I64" s="231"/>
      <c r="J64" s="231"/>
      <c r="K64" s="231"/>
      <c r="O64" s="102"/>
    </row>
    <row r="65" spans="1:15" ht="22.15" customHeight="1">
      <c r="A65" s="142"/>
      <c r="B65" s="103"/>
      <c r="C65" s="160" t="s">
        <v>352</v>
      </c>
      <c r="D65" s="231"/>
      <c r="E65" s="231"/>
      <c r="F65" s="231"/>
      <c r="G65" s="231"/>
      <c r="H65" s="231"/>
      <c r="I65" s="231"/>
      <c r="J65" s="231"/>
      <c r="K65" s="231"/>
      <c r="O65" s="102"/>
    </row>
    <row r="66" spans="1:15" ht="13.35" customHeight="1" thickBot="1">
      <c r="A66" s="142"/>
      <c r="B66" s="149"/>
      <c r="C66" s="150"/>
      <c r="D66" s="150"/>
      <c r="E66" s="151"/>
      <c r="F66" s="152"/>
      <c r="G66" s="152"/>
      <c r="H66" s="152"/>
      <c r="I66" s="150"/>
      <c r="J66" s="150"/>
      <c r="K66" s="150"/>
      <c r="L66" s="150"/>
      <c r="M66" s="150"/>
      <c r="N66" s="150"/>
      <c r="O66" s="153"/>
    </row>
    <row r="67" spans="1:15">
      <c r="A67" s="142"/>
      <c r="B67" s="142"/>
      <c r="C67" s="142"/>
      <c r="D67" s="142"/>
      <c r="E67" s="142"/>
      <c r="F67" s="142"/>
      <c r="G67" s="142"/>
      <c r="H67" s="142"/>
      <c r="I67" s="142"/>
      <c r="J67" s="142"/>
      <c r="K67" s="142"/>
      <c r="L67" s="142"/>
      <c r="M67" s="142"/>
      <c r="N67" s="142"/>
      <c r="O67" s="142"/>
    </row>
    <row r="68" spans="1:15">
      <c r="A68" s="142"/>
      <c r="B68" s="142"/>
      <c r="C68" s="142"/>
      <c r="D68" s="142"/>
      <c r="E68" s="142"/>
      <c r="F68" s="142"/>
      <c r="G68" s="142"/>
      <c r="H68" s="142"/>
      <c r="I68" s="142"/>
      <c r="J68" s="142"/>
      <c r="K68" s="142"/>
      <c r="L68" s="142"/>
      <c r="M68" s="142"/>
      <c r="N68" s="142"/>
      <c r="O68" s="142"/>
    </row>
    <row r="69" spans="1:15" ht="156.75" customHeight="1">
      <c r="A69" s="142"/>
      <c r="B69" s="142"/>
      <c r="C69" s="142"/>
      <c r="D69" s="142"/>
      <c r="E69" s="142"/>
      <c r="F69" s="142"/>
      <c r="G69" s="142"/>
      <c r="H69" s="142"/>
      <c r="I69" s="142"/>
      <c r="J69" s="142"/>
      <c r="K69" s="142"/>
      <c r="L69" s="142"/>
      <c r="M69" s="142"/>
      <c r="N69" s="142"/>
      <c r="O69" s="142"/>
    </row>
    <row r="70" spans="1:15">
      <c r="A70" s="142"/>
      <c r="B70" s="142"/>
      <c r="C70" s="142"/>
      <c r="D70" s="142"/>
      <c r="E70" s="142"/>
      <c r="F70" s="142"/>
      <c r="G70" s="142"/>
      <c r="H70" s="142"/>
      <c r="I70" s="142"/>
      <c r="J70" s="142"/>
      <c r="K70" s="142"/>
      <c r="L70" s="142"/>
      <c r="M70" s="142"/>
      <c r="N70" s="142"/>
      <c r="O70" s="142"/>
    </row>
    <row r="71" spans="1:15">
      <c r="A71" s="142"/>
      <c r="B71" s="142"/>
      <c r="C71" s="142"/>
      <c r="D71" s="142"/>
      <c r="E71" s="142"/>
      <c r="F71" s="142"/>
      <c r="G71" s="142"/>
      <c r="H71" s="142"/>
      <c r="I71" s="142"/>
      <c r="J71" s="142"/>
      <c r="K71" s="142"/>
      <c r="L71" s="142"/>
      <c r="M71" s="142"/>
      <c r="N71" s="142"/>
      <c r="O71" s="142"/>
    </row>
    <row r="72" spans="1:15">
      <c r="A72" s="142"/>
      <c r="B72" s="142"/>
      <c r="C72" s="142"/>
      <c r="D72" s="142"/>
      <c r="E72" s="142"/>
      <c r="F72" s="142"/>
      <c r="G72" s="142"/>
      <c r="H72" s="142"/>
      <c r="I72" s="142"/>
      <c r="J72" s="142"/>
      <c r="K72" s="142"/>
      <c r="L72" s="142"/>
      <c r="M72" s="142"/>
      <c r="N72" s="142"/>
      <c r="O72" s="142"/>
    </row>
    <row r="73" spans="1:15">
      <c r="A73" s="142"/>
      <c r="B73" s="142"/>
      <c r="C73" s="142"/>
      <c r="D73" s="142"/>
      <c r="E73" s="142"/>
      <c r="F73" s="142"/>
      <c r="G73" s="142"/>
      <c r="H73" s="142"/>
      <c r="I73" s="142"/>
      <c r="J73" s="142"/>
      <c r="K73" s="142"/>
      <c r="L73" s="142"/>
      <c r="M73" s="142"/>
      <c r="N73" s="142"/>
      <c r="O73" s="142"/>
    </row>
    <row r="74" spans="1:15">
      <c r="A74" s="142"/>
      <c r="B74" s="142"/>
      <c r="C74" s="142"/>
      <c r="D74" s="142"/>
      <c r="E74" s="142"/>
      <c r="F74" s="142"/>
      <c r="G74" s="142"/>
      <c r="H74" s="142"/>
      <c r="I74" s="142"/>
      <c r="J74" s="142"/>
      <c r="K74" s="142"/>
      <c r="L74" s="142"/>
      <c r="M74" s="142"/>
      <c r="N74" s="142"/>
      <c r="O74" s="142"/>
    </row>
    <row r="75" spans="1:15">
      <c r="A75" s="142"/>
      <c r="B75" s="142"/>
      <c r="C75" s="142"/>
      <c r="D75" s="142"/>
      <c r="E75" s="142"/>
      <c r="F75" s="142"/>
      <c r="G75" s="142"/>
      <c r="H75" s="142"/>
      <c r="I75" s="142"/>
      <c r="J75" s="142"/>
      <c r="K75" s="142"/>
      <c r="L75" s="142"/>
      <c r="M75" s="142"/>
      <c r="N75" s="142"/>
      <c r="O75" s="142"/>
    </row>
    <row r="76" spans="1:15">
      <c r="A76" s="142"/>
      <c r="B76" s="142"/>
      <c r="C76" s="142"/>
      <c r="D76" s="142"/>
      <c r="E76" s="142"/>
      <c r="F76" s="142"/>
      <c r="G76" s="142"/>
      <c r="H76" s="142"/>
      <c r="I76" s="142"/>
      <c r="J76" s="142"/>
      <c r="K76" s="142"/>
      <c r="L76" s="142"/>
      <c r="M76" s="142"/>
      <c r="N76" s="142"/>
      <c r="O76" s="142"/>
    </row>
    <row r="77" spans="1:15">
      <c r="A77" s="142"/>
      <c r="B77" s="142"/>
      <c r="C77" s="142"/>
      <c r="D77" s="142"/>
      <c r="E77" s="142"/>
      <c r="F77" s="142"/>
      <c r="G77" s="142"/>
      <c r="H77" s="142"/>
      <c r="I77" s="142"/>
      <c r="J77" s="142"/>
      <c r="K77" s="142"/>
      <c r="L77" s="142"/>
      <c r="M77" s="142"/>
      <c r="N77" s="142"/>
      <c r="O77" s="142"/>
    </row>
    <row r="78" spans="1:15">
      <c r="A78" s="142"/>
      <c r="B78" s="142"/>
      <c r="C78" s="142"/>
      <c r="D78" s="142"/>
      <c r="E78" s="142"/>
      <c r="F78" s="142"/>
      <c r="G78" s="142"/>
      <c r="H78" s="142"/>
      <c r="I78" s="142"/>
      <c r="J78" s="142"/>
      <c r="K78" s="142"/>
      <c r="L78" s="142"/>
      <c r="M78" s="142"/>
      <c r="N78" s="142"/>
      <c r="O78" s="142"/>
    </row>
  </sheetData>
  <mergeCells count="1">
    <mergeCell ref="B1:D1"/>
  </mergeCells>
  <phoneticPr fontId="2"/>
  <printOptions horizontalCentered="1"/>
  <pageMargins left="0.51181102362204722" right="0.51181102362204722" top="0.35433070866141736" bottom="0.35433070866141736" header="0.31496062992125984" footer="0.31496062992125984"/>
  <pageSetup paperSize="9" scale="6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4"/>
  <sheetViews>
    <sheetView topLeftCell="A10" workbookViewId="0"/>
  </sheetViews>
  <sheetFormatPr defaultRowHeight="13.5"/>
  <cols>
    <col min="2" max="7" width="29.5" customWidth="1"/>
    <col min="8" max="12" width="22.625" customWidth="1"/>
  </cols>
  <sheetData>
    <row r="1" spans="1:9">
      <c r="A1" t="s">
        <v>229</v>
      </c>
    </row>
    <row r="3" spans="1:9">
      <c r="A3" t="s">
        <v>230</v>
      </c>
    </row>
    <row r="4" spans="1:9">
      <c r="A4" t="s">
        <v>231</v>
      </c>
    </row>
    <row r="5" spans="1:9">
      <c r="A5" t="s">
        <v>232</v>
      </c>
    </row>
    <row r="6" spans="1:9">
      <c r="A6" t="s">
        <v>233</v>
      </c>
    </row>
    <row r="7" spans="1:9">
      <c r="A7" t="s">
        <v>234</v>
      </c>
    </row>
    <row r="8" spans="1:9">
      <c r="A8" t="s">
        <v>235</v>
      </c>
    </row>
    <row r="9" spans="1:9">
      <c r="A9" t="s">
        <v>236</v>
      </c>
    </row>
    <row r="10" spans="1:9">
      <c r="A10" t="s">
        <v>237</v>
      </c>
    </row>
    <row r="13" spans="1:9">
      <c r="A13" t="s">
        <v>238</v>
      </c>
    </row>
    <row r="15" spans="1:9">
      <c r="A15" t="s">
        <v>23</v>
      </c>
      <c r="C15" s="65" t="s">
        <v>239</v>
      </c>
      <c r="D15" s="65" t="s">
        <v>240</v>
      </c>
      <c r="E15" s="65" t="s">
        <v>241</v>
      </c>
      <c r="F15" s="65"/>
      <c r="G15" s="65"/>
      <c r="H15" s="65"/>
      <c r="I15" s="65"/>
    </row>
    <row r="16" spans="1:9">
      <c r="A16" t="s">
        <v>242</v>
      </c>
      <c r="B16" s="65" t="s">
        <v>243</v>
      </c>
      <c r="C16" s="65" t="s">
        <v>244</v>
      </c>
      <c r="D16" s="65"/>
      <c r="E16" s="65"/>
      <c r="F16" s="65"/>
      <c r="G16" s="65"/>
      <c r="H16" s="65"/>
      <c r="I16" s="65"/>
    </row>
    <row r="17" spans="1:10">
      <c r="A17" t="s">
        <v>60</v>
      </c>
      <c r="B17" s="65" t="s">
        <v>243</v>
      </c>
      <c r="C17" s="65" t="s">
        <v>244</v>
      </c>
      <c r="D17" s="65"/>
      <c r="E17" s="65"/>
      <c r="F17" s="65"/>
      <c r="G17" s="65"/>
      <c r="H17" s="65"/>
      <c r="I17" s="65"/>
    </row>
    <row r="18" spans="1:10">
      <c r="A18" t="s">
        <v>62</v>
      </c>
      <c r="B18" s="65" t="s">
        <v>243</v>
      </c>
      <c r="C18" s="65" t="s">
        <v>244</v>
      </c>
      <c r="D18" s="65"/>
      <c r="E18" s="65"/>
      <c r="F18" s="65"/>
      <c r="G18" s="65"/>
      <c r="H18" s="65"/>
      <c r="I18" s="65"/>
    </row>
    <row r="19" spans="1:10">
      <c r="B19" s="65"/>
      <c r="C19" s="65"/>
      <c r="D19" s="65"/>
      <c r="E19" s="65"/>
      <c r="F19" s="65"/>
      <c r="G19" s="65"/>
      <c r="H19" s="65"/>
      <c r="I19" s="65"/>
    </row>
    <row r="20" spans="1:10">
      <c r="B20" s="65"/>
      <c r="C20" s="65"/>
      <c r="D20" s="65"/>
      <c r="E20" s="65"/>
      <c r="F20" s="65"/>
      <c r="G20" s="65"/>
      <c r="H20" s="65"/>
      <c r="I20" s="65"/>
    </row>
    <row r="21" spans="1:10">
      <c r="A21" t="s">
        <v>245</v>
      </c>
      <c r="B21" s="65"/>
      <c r="C21" s="65"/>
      <c r="D21" s="65"/>
      <c r="E21" s="65"/>
      <c r="F21" s="65"/>
      <c r="G21" s="65"/>
      <c r="H21" s="65"/>
      <c r="I21" s="65"/>
    </row>
    <row r="22" spans="1:10">
      <c r="B22" s="65"/>
      <c r="C22" s="65"/>
      <c r="D22" s="65"/>
      <c r="E22" s="65"/>
      <c r="F22" s="65"/>
      <c r="G22" s="65"/>
      <c r="H22" s="65"/>
      <c r="I22" s="65"/>
    </row>
    <row r="23" spans="1:10">
      <c r="A23" t="s">
        <v>23</v>
      </c>
      <c r="C23" s="65" t="s">
        <v>246</v>
      </c>
      <c r="D23" s="65" t="s">
        <v>247</v>
      </c>
      <c r="E23" s="65" t="s">
        <v>248</v>
      </c>
      <c r="F23" s="65" t="s">
        <v>249</v>
      </c>
      <c r="G23" s="65" t="s">
        <v>250</v>
      </c>
      <c r="H23" s="65"/>
      <c r="I23" s="65"/>
    </row>
    <row r="24" spans="1:10">
      <c r="A24" t="s">
        <v>251</v>
      </c>
      <c r="B24" s="65">
        <v>0</v>
      </c>
      <c r="C24" s="65">
        <v>1</v>
      </c>
      <c r="D24" s="65">
        <v>2</v>
      </c>
      <c r="E24" s="65">
        <v>3</v>
      </c>
      <c r="F24" s="65">
        <v>4</v>
      </c>
      <c r="G24" s="65">
        <v>5</v>
      </c>
      <c r="H24" s="65">
        <v>6</v>
      </c>
      <c r="I24" s="65">
        <v>7</v>
      </c>
      <c r="J24" s="65">
        <v>7.75</v>
      </c>
    </row>
    <row r="25" spans="1:10">
      <c r="B25" s="65"/>
      <c r="C25" s="65"/>
      <c r="D25" s="65"/>
      <c r="E25" s="65"/>
      <c r="F25" s="65"/>
      <c r="G25" s="65"/>
      <c r="H25" s="65"/>
      <c r="I25" s="65"/>
    </row>
    <row r="26" spans="1:10">
      <c r="B26" s="65"/>
      <c r="C26" s="65"/>
      <c r="D26" s="65"/>
      <c r="E26" s="65"/>
      <c r="F26" s="65"/>
      <c r="G26" s="65"/>
      <c r="H26" s="65"/>
      <c r="I26" s="65"/>
    </row>
    <row r="27" spans="1:10">
      <c r="A27" t="s">
        <v>252</v>
      </c>
      <c r="B27" s="65"/>
      <c r="C27" s="65"/>
      <c r="D27" s="65"/>
      <c r="E27" s="65"/>
      <c r="F27" s="65"/>
      <c r="G27" s="65"/>
      <c r="H27" s="65"/>
      <c r="I27" s="65"/>
    </row>
    <row r="28" spans="1:10">
      <c r="B28" s="65"/>
      <c r="C28" s="89">
        <v>0.08</v>
      </c>
      <c r="D28" s="89">
        <v>0.1</v>
      </c>
      <c r="E28" s="65"/>
      <c r="F28" s="65"/>
      <c r="G28" s="65"/>
      <c r="H28" s="65"/>
      <c r="I28" s="65"/>
    </row>
    <row r="29" spans="1:10">
      <c r="B29" s="65"/>
      <c r="C29" s="65"/>
      <c r="D29" s="65"/>
      <c r="E29" s="65"/>
      <c r="F29" s="65"/>
      <c r="G29" s="65"/>
      <c r="H29" s="65"/>
      <c r="I29" s="65"/>
    </row>
    <row r="30" spans="1:10">
      <c r="B30" s="65"/>
      <c r="C30" s="65"/>
      <c r="D30" s="65"/>
      <c r="E30" s="65"/>
      <c r="F30" s="65"/>
      <c r="G30" s="65"/>
      <c r="H30" s="65"/>
      <c r="I30" s="65"/>
    </row>
    <row r="31" spans="1:10">
      <c r="B31" s="65"/>
      <c r="C31" s="65"/>
      <c r="D31" s="65"/>
      <c r="E31" s="65"/>
      <c r="F31" s="65"/>
      <c r="G31" s="65"/>
      <c r="H31" s="65"/>
      <c r="I31" s="65"/>
    </row>
    <row r="32" spans="1:10">
      <c r="B32" s="65"/>
      <c r="C32" s="65"/>
      <c r="D32" s="65"/>
      <c r="E32" s="65"/>
      <c r="F32" s="65"/>
      <c r="G32" s="65"/>
      <c r="H32" s="65"/>
      <c r="I32" s="65"/>
    </row>
    <row r="33" spans="2:9">
      <c r="B33" s="65"/>
      <c r="C33" s="65"/>
      <c r="D33" s="65"/>
      <c r="E33" s="65"/>
      <c r="F33" s="65"/>
      <c r="G33" s="65"/>
      <c r="H33" s="65"/>
      <c r="I33" s="65"/>
    </row>
    <row r="34" spans="2:9">
      <c r="B34" s="65"/>
      <c r="C34" s="65"/>
      <c r="D34" s="65"/>
      <c r="E34" s="65"/>
      <c r="F34" s="65"/>
      <c r="G34" s="65"/>
      <c r="H34" s="65"/>
      <c r="I34" s="65"/>
    </row>
    <row r="35" spans="2:9">
      <c r="B35" s="65"/>
      <c r="C35" s="65"/>
      <c r="D35" s="65"/>
      <c r="E35" s="65"/>
      <c r="F35" s="65"/>
      <c r="G35" s="65"/>
      <c r="H35" s="65"/>
      <c r="I35" s="65"/>
    </row>
    <row r="36" spans="2:9">
      <c r="B36" s="65"/>
      <c r="C36" s="65"/>
      <c r="D36" s="65"/>
      <c r="E36" s="65"/>
      <c r="F36" s="65"/>
      <c r="G36" s="65"/>
      <c r="H36" s="65"/>
      <c r="I36" s="65"/>
    </row>
    <row r="37" spans="2:9">
      <c r="B37" s="65"/>
      <c r="C37" s="65"/>
      <c r="D37" s="65"/>
      <c r="E37" s="65"/>
      <c r="F37" s="65"/>
      <c r="G37" s="65"/>
      <c r="H37" s="65"/>
      <c r="I37" s="65"/>
    </row>
    <row r="38" spans="2:9">
      <c r="B38" s="65"/>
      <c r="C38" s="65"/>
      <c r="D38" s="65"/>
      <c r="E38" s="65"/>
      <c r="F38" s="65"/>
      <c r="G38" s="65"/>
      <c r="H38" s="65"/>
      <c r="I38" s="65"/>
    </row>
    <row r="39" spans="2:9">
      <c r="B39" s="65"/>
      <c r="C39" s="65"/>
      <c r="D39" s="65"/>
      <c r="E39" s="65"/>
      <c r="F39" s="65"/>
      <c r="G39" s="65"/>
      <c r="H39" s="65"/>
      <c r="I39" s="65"/>
    </row>
    <row r="40" spans="2:9">
      <c r="B40" s="65"/>
      <c r="C40" s="65"/>
      <c r="D40" s="65"/>
      <c r="E40" s="65"/>
      <c r="F40" s="65"/>
      <c r="G40" s="65"/>
      <c r="H40" s="65"/>
      <c r="I40" s="65"/>
    </row>
    <row r="41" spans="2:9">
      <c r="B41" s="65"/>
      <c r="C41" s="65"/>
      <c r="D41" s="65"/>
      <c r="E41" s="65"/>
      <c r="F41" s="65"/>
      <c r="G41" s="65"/>
      <c r="H41" s="65"/>
      <c r="I41" s="65"/>
    </row>
    <row r="42" spans="2:9">
      <c r="B42" s="65"/>
      <c r="C42" s="65"/>
      <c r="D42" s="65"/>
      <c r="E42" s="65"/>
      <c r="F42" s="65"/>
      <c r="G42" s="65"/>
      <c r="H42" s="65"/>
      <c r="I42" s="65"/>
    </row>
    <row r="43" spans="2:9">
      <c r="B43" s="65"/>
      <c r="C43" s="65"/>
      <c r="D43" s="65"/>
      <c r="E43" s="65"/>
      <c r="F43" s="65"/>
      <c r="G43" s="65"/>
      <c r="H43" s="65"/>
      <c r="I43" s="65"/>
    </row>
    <row r="44" spans="2:9">
      <c r="B44" s="65"/>
      <c r="C44" s="65"/>
      <c r="D44" s="65"/>
      <c r="E44" s="65"/>
      <c r="F44" s="65"/>
      <c r="G44" s="65"/>
      <c r="H44" s="65"/>
      <c r="I44" s="65"/>
    </row>
  </sheetData>
  <phoneticPr fontId="2"/>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68FC8-D214-4962-A2E3-FD76DBDA9DE2}">
  <sheetPr>
    <tabColor rgb="FF00B050"/>
  </sheetPr>
  <dimension ref="A1:M28"/>
  <sheetViews>
    <sheetView zoomScale="85" zoomScaleNormal="85" workbookViewId="0">
      <pane xSplit="1" ySplit="3" topLeftCell="B4" activePane="bottomRight" state="frozen"/>
      <selection pane="topRight" activeCell="B1" sqref="B1"/>
      <selection pane="bottomLeft" activeCell="A4" sqref="A4"/>
      <selection pane="bottomRight" activeCell="G12" sqref="G12"/>
    </sheetView>
  </sheetViews>
  <sheetFormatPr defaultRowHeight="18.75"/>
  <cols>
    <col min="1" max="1" width="10.125" style="39" customWidth="1"/>
    <col min="2" max="2" width="9" style="39"/>
    <col min="3" max="3" width="9" style="16"/>
    <col min="4" max="4" width="13" style="16" bestFit="1" customWidth="1"/>
    <col min="5" max="6" width="10.5" style="307" customWidth="1"/>
    <col min="7" max="7" width="11.75" style="307" customWidth="1"/>
    <col min="8" max="8" width="10.5" style="307" customWidth="1"/>
    <col min="9" max="11" width="10.5" style="325" customWidth="1"/>
    <col min="12" max="12" width="11" style="307" bestFit="1" customWidth="1"/>
    <col min="13" max="13" width="28.125" style="308" customWidth="1"/>
    <col min="14" max="16384" width="9" style="16"/>
  </cols>
  <sheetData>
    <row r="1" spans="1:13" ht="22.5">
      <c r="A1" s="13" t="s">
        <v>489</v>
      </c>
    </row>
    <row r="2" spans="1:13" ht="33">
      <c r="A2" s="333"/>
      <c r="I2" s="326" t="s">
        <v>380</v>
      </c>
      <c r="J2" s="326" t="s">
        <v>380</v>
      </c>
      <c r="K2" s="334" t="s">
        <v>381</v>
      </c>
      <c r="L2" s="309"/>
    </row>
    <row r="3" spans="1:13" ht="50.25" thickBot="1">
      <c r="A3" s="310" t="s">
        <v>382</v>
      </c>
      <c r="B3" s="310" t="s">
        <v>383</v>
      </c>
      <c r="C3" s="310" t="s">
        <v>384</v>
      </c>
      <c r="D3" s="310" t="s">
        <v>385</v>
      </c>
      <c r="E3" s="311" t="s">
        <v>386</v>
      </c>
      <c r="F3" s="312" t="s">
        <v>387</v>
      </c>
      <c r="G3" s="312" t="s">
        <v>388</v>
      </c>
      <c r="H3" s="312" t="s">
        <v>389</v>
      </c>
      <c r="I3" s="327" t="s">
        <v>390</v>
      </c>
      <c r="J3" s="327" t="s">
        <v>391</v>
      </c>
      <c r="K3" s="335" t="s">
        <v>392</v>
      </c>
      <c r="L3" s="311" t="s">
        <v>393</v>
      </c>
      <c r="M3" s="313" t="s">
        <v>412</v>
      </c>
    </row>
    <row r="4" spans="1:13" ht="19.5" thickTop="1">
      <c r="A4" s="432" t="s">
        <v>488</v>
      </c>
      <c r="B4" s="318">
        <v>4.21</v>
      </c>
      <c r="C4" s="318" t="s">
        <v>394</v>
      </c>
      <c r="D4" s="318" t="s">
        <v>395</v>
      </c>
      <c r="E4" s="319"/>
      <c r="F4" s="319"/>
      <c r="G4" s="319" t="s">
        <v>414</v>
      </c>
      <c r="H4" s="319" t="s">
        <v>414</v>
      </c>
      <c r="I4" s="330">
        <v>40</v>
      </c>
      <c r="J4" s="330">
        <v>8</v>
      </c>
      <c r="K4" s="338"/>
      <c r="L4" s="320">
        <f>SUM(E4:K4)</f>
        <v>48</v>
      </c>
      <c r="M4" s="323" t="s">
        <v>409</v>
      </c>
    </row>
    <row r="5" spans="1:13" ht="17.25" customHeight="1">
      <c r="A5" s="433"/>
      <c r="B5" s="426">
        <v>5.21</v>
      </c>
      <c r="C5" s="314" t="s">
        <v>397</v>
      </c>
      <c r="D5" s="314" t="s">
        <v>395</v>
      </c>
      <c r="E5" s="315">
        <v>1000</v>
      </c>
      <c r="F5" s="315">
        <v>100</v>
      </c>
      <c r="G5" s="315" t="s">
        <v>414</v>
      </c>
      <c r="H5" s="315" t="s">
        <v>414</v>
      </c>
      <c r="I5" s="328"/>
      <c r="J5" s="328"/>
      <c r="K5" s="336">
        <v>5</v>
      </c>
      <c r="L5" s="428">
        <f>SUM(E5:K6)</f>
        <v>1153</v>
      </c>
      <c r="M5" s="430"/>
    </row>
    <row r="6" spans="1:13" ht="17.25" customHeight="1">
      <c r="A6" s="433"/>
      <c r="B6" s="427"/>
      <c r="C6" s="314" t="s">
        <v>398</v>
      </c>
      <c r="D6" s="314" t="s">
        <v>395</v>
      </c>
      <c r="E6" s="315"/>
      <c r="F6" s="315"/>
      <c r="G6" s="315" t="s">
        <v>414</v>
      </c>
      <c r="H6" s="315" t="s">
        <v>414</v>
      </c>
      <c r="I6" s="328">
        <v>40</v>
      </c>
      <c r="J6" s="328">
        <v>8</v>
      </c>
      <c r="K6" s="336"/>
      <c r="L6" s="429"/>
      <c r="M6" s="431"/>
    </row>
    <row r="7" spans="1:13" ht="17.25" customHeight="1">
      <c r="A7" s="433"/>
      <c r="B7" s="426">
        <v>6.21</v>
      </c>
      <c r="C7" s="314" t="s">
        <v>398</v>
      </c>
      <c r="D7" s="314" t="s">
        <v>395</v>
      </c>
      <c r="E7" s="315">
        <v>1000</v>
      </c>
      <c r="F7" s="315">
        <v>100</v>
      </c>
      <c r="G7" s="315" t="s">
        <v>414</v>
      </c>
      <c r="H7" s="315" t="s">
        <v>414</v>
      </c>
      <c r="I7" s="328"/>
      <c r="J7" s="328"/>
      <c r="K7" s="336">
        <v>5</v>
      </c>
      <c r="L7" s="428">
        <f t="shared" ref="L7" si="0">SUM(E7:K8)</f>
        <v>1153</v>
      </c>
      <c r="M7" s="430"/>
    </row>
    <row r="8" spans="1:13" ht="17.25" customHeight="1">
      <c r="A8" s="433"/>
      <c r="B8" s="427"/>
      <c r="C8" s="314" t="s">
        <v>399</v>
      </c>
      <c r="D8" s="314" t="s">
        <v>395</v>
      </c>
      <c r="E8" s="315"/>
      <c r="F8" s="315"/>
      <c r="G8" s="315" t="s">
        <v>414</v>
      </c>
      <c r="H8" s="315" t="s">
        <v>414</v>
      </c>
      <c r="I8" s="328">
        <v>40</v>
      </c>
      <c r="J8" s="328">
        <v>8</v>
      </c>
      <c r="K8" s="336"/>
      <c r="L8" s="429"/>
      <c r="M8" s="431"/>
    </row>
    <row r="9" spans="1:13" ht="17.25" customHeight="1">
      <c r="A9" s="433"/>
      <c r="B9" s="426">
        <v>7.21</v>
      </c>
      <c r="C9" s="314" t="s">
        <v>399</v>
      </c>
      <c r="D9" s="314" t="s">
        <v>395</v>
      </c>
      <c r="E9" s="315">
        <v>1000</v>
      </c>
      <c r="F9" s="315">
        <v>100</v>
      </c>
      <c r="G9" s="315" t="s">
        <v>414</v>
      </c>
      <c r="H9" s="315" t="s">
        <v>414</v>
      </c>
      <c r="I9" s="328"/>
      <c r="J9" s="328"/>
      <c r="K9" s="336">
        <v>5</v>
      </c>
      <c r="L9" s="428">
        <f t="shared" ref="L9" si="1">SUM(E9:K10)</f>
        <v>1153</v>
      </c>
      <c r="M9" s="430"/>
    </row>
    <row r="10" spans="1:13" ht="17.25" customHeight="1">
      <c r="A10" s="433"/>
      <c r="B10" s="427"/>
      <c r="C10" s="314" t="s">
        <v>400</v>
      </c>
      <c r="D10" s="314" t="s">
        <v>395</v>
      </c>
      <c r="E10" s="315"/>
      <c r="F10" s="315"/>
      <c r="G10" s="315" t="s">
        <v>414</v>
      </c>
      <c r="H10" s="315" t="s">
        <v>414</v>
      </c>
      <c r="I10" s="328">
        <v>40</v>
      </c>
      <c r="J10" s="328">
        <v>8</v>
      </c>
      <c r="K10" s="336"/>
      <c r="L10" s="429"/>
      <c r="M10" s="431"/>
    </row>
    <row r="11" spans="1:13" ht="17.25" customHeight="1">
      <c r="A11" s="433"/>
      <c r="B11" s="426">
        <v>8.2100000000000009</v>
      </c>
      <c r="C11" s="314" t="s">
        <v>400</v>
      </c>
      <c r="D11" s="314" t="s">
        <v>395</v>
      </c>
      <c r="E11" s="315">
        <v>1000</v>
      </c>
      <c r="F11" s="315">
        <v>100</v>
      </c>
      <c r="G11" s="315" t="s">
        <v>414</v>
      </c>
      <c r="H11" s="315" t="s">
        <v>414</v>
      </c>
      <c r="I11" s="328"/>
      <c r="J11" s="328"/>
      <c r="K11" s="336">
        <v>5</v>
      </c>
      <c r="L11" s="428">
        <f t="shared" ref="L11" si="2">SUM(E11:K12)</f>
        <v>1153</v>
      </c>
      <c r="M11" s="430"/>
    </row>
    <row r="12" spans="1:13" ht="17.25" customHeight="1">
      <c r="A12" s="433"/>
      <c r="B12" s="427"/>
      <c r="C12" s="314" t="s">
        <v>401</v>
      </c>
      <c r="D12" s="314" t="s">
        <v>395</v>
      </c>
      <c r="E12" s="315"/>
      <c r="F12" s="315"/>
      <c r="G12" s="315" t="s">
        <v>414</v>
      </c>
      <c r="H12" s="315" t="s">
        <v>414</v>
      </c>
      <c r="I12" s="328">
        <v>40</v>
      </c>
      <c r="J12" s="328">
        <v>8</v>
      </c>
      <c r="K12" s="336"/>
      <c r="L12" s="429"/>
      <c r="M12" s="431"/>
    </row>
    <row r="13" spans="1:13" ht="17.25" customHeight="1">
      <c r="A13" s="433"/>
      <c r="B13" s="426">
        <v>9.2100000000000009</v>
      </c>
      <c r="C13" s="314" t="s">
        <v>401</v>
      </c>
      <c r="D13" s="314" t="s">
        <v>395</v>
      </c>
      <c r="E13" s="315">
        <v>1000</v>
      </c>
      <c r="F13" s="315">
        <v>100</v>
      </c>
      <c r="G13" s="315" t="s">
        <v>414</v>
      </c>
      <c r="H13" s="315" t="s">
        <v>414</v>
      </c>
      <c r="I13" s="328"/>
      <c r="J13" s="328"/>
      <c r="K13" s="336">
        <v>5</v>
      </c>
      <c r="L13" s="428">
        <f t="shared" ref="L13" si="3">SUM(E13:K14)</f>
        <v>1153</v>
      </c>
      <c r="M13" s="430"/>
    </row>
    <row r="14" spans="1:13" ht="17.25" customHeight="1">
      <c r="A14" s="433"/>
      <c r="B14" s="427"/>
      <c r="C14" s="314" t="s">
        <v>402</v>
      </c>
      <c r="D14" s="314" t="s">
        <v>396</v>
      </c>
      <c r="E14" s="315"/>
      <c r="F14" s="315"/>
      <c r="G14" s="315" t="s">
        <v>414</v>
      </c>
      <c r="H14" s="315" t="s">
        <v>414</v>
      </c>
      <c r="I14" s="328">
        <v>40</v>
      </c>
      <c r="J14" s="328">
        <v>8</v>
      </c>
      <c r="K14" s="336"/>
      <c r="L14" s="429"/>
      <c r="M14" s="431"/>
    </row>
    <row r="15" spans="1:13" ht="17.25" customHeight="1">
      <c r="A15" s="433"/>
      <c r="B15" s="426">
        <v>10.210000000000001</v>
      </c>
      <c r="C15" s="314" t="s">
        <v>402</v>
      </c>
      <c r="D15" s="314" t="s">
        <v>396</v>
      </c>
      <c r="E15" s="315">
        <v>1000</v>
      </c>
      <c r="F15" s="315">
        <v>100</v>
      </c>
      <c r="G15" s="315" t="s">
        <v>414</v>
      </c>
      <c r="H15" s="322" t="s">
        <v>414</v>
      </c>
      <c r="I15" s="328"/>
      <c r="J15" s="328"/>
      <c r="K15" s="336">
        <v>5</v>
      </c>
      <c r="L15" s="428">
        <f>SUM(E15:K16)</f>
        <v>1153</v>
      </c>
      <c r="M15" s="430"/>
    </row>
    <row r="16" spans="1:13" ht="17.25" customHeight="1">
      <c r="A16" s="433"/>
      <c r="B16" s="427"/>
      <c r="C16" s="314" t="s">
        <v>403</v>
      </c>
      <c r="D16" s="314" t="s">
        <v>396</v>
      </c>
      <c r="E16" s="315"/>
      <c r="F16" s="315"/>
      <c r="G16" s="315" t="s">
        <v>414</v>
      </c>
      <c r="H16" s="315" t="s">
        <v>414</v>
      </c>
      <c r="I16" s="328">
        <v>40</v>
      </c>
      <c r="J16" s="328">
        <v>8</v>
      </c>
      <c r="K16" s="336"/>
      <c r="L16" s="429"/>
      <c r="M16" s="431"/>
    </row>
    <row r="17" spans="1:13" ht="17.25" customHeight="1">
      <c r="A17" s="433"/>
      <c r="B17" s="426">
        <v>11.21</v>
      </c>
      <c r="C17" s="314" t="s">
        <v>403</v>
      </c>
      <c r="D17" s="314" t="s">
        <v>396</v>
      </c>
      <c r="E17" s="315">
        <v>1000</v>
      </c>
      <c r="F17" s="315">
        <v>100</v>
      </c>
      <c r="G17" s="315" t="s">
        <v>414</v>
      </c>
      <c r="H17" s="315" t="s">
        <v>414</v>
      </c>
      <c r="I17" s="328"/>
      <c r="J17" s="328"/>
      <c r="K17" s="336">
        <v>5</v>
      </c>
      <c r="L17" s="428">
        <f>SUM(E17:K18)</f>
        <v>1153</v>
      </c>
      <c r="M17" s="430"/>
    </row>
    <row r="18" spans="1:13" ht="17.25" customHeight="1">
      <c r="A18" s="433"/>
      <c r="B18" s="427"/>
      <c r="C18" s="314" t="s">
        <v>404</v>
      </c>
      <c r="D18" s="314" t="s">
        <v>396</v>
      </c>
      <c r="E18" s="315"/>
      <c r="F18" s="315"/>
      <c r="G18" s="315" t="s">
        <v>414</v>
      </c>
      <c r="H18" s="315" t="s">
        <v>414</v>
      </c>
      <c r="I18" s="328">
        <v>40</v>
      </c>
      <c r="J18" s="328">
        <v>8</v>
      </c>
      <c r="K18" s="336"/>
      <c r="L18" s="429"/>
      <c r="M18" s="431"/>
    </row>
    <row r="19" spans="1:13" ht="17.25" customHeight="1">
      <c r="A19" s="433"/>
      <c r="B19" s="426">
        <v>12.21</v>
      </c>
      <c r="C19" s="314" t="s">
        <v>404</v>
      </c>
      <c r="D19" s="314" t="s">
        <v>396</v>
      </c>
      <c r="E19" s="315">
        <v>1000</v>
      </c>
      <c r="F19" s="315">
        <v>100</v>
      </c>
      <c r="G19" s="315" t="s">
        <v>414</v>
      </c>
      <c r="H19" s="315" t="s">
        <v>414</v>
      </c>
      <c r="I19" s="328"/>
      <c r="J19" s="328"/>
      <c r="K19" s="336">
        <v>5</v>
      </c>
      <c r="L19" s="428">
        <f>SUM(E19:K20)</f>
        <v>1153</v>
      </c>
      <c r="M19" s="430"/>
    </row>
    <row r="20" spans="1:13" ht="17.25" customHeight="1">
      <c r="A20" s="433"/>
      <c r="B20" s="427"/>
      <c r="C20" s="314" t="s">
        <v>405</v>
      </c>
      <c r="D20" s="314" t="s">
        <v>396</v>
      </c>
      <c r="E20" s="315"/>
      <c r="F20" s="315"/>
      <c r="G20" s="315" t="s">
        <v>414</v>
      </c>
      <c r="H20" s="315" t="s">
        <v>414</v>
      </c>
      <c r="I20" s="328">
        <v>40</v>
      </c>
      <c r="J20" s="328">
        <v>8</v>
      </c>
      <c r="K20" s="336"/>
      <c r="L20" s="429"/>
      <c r="M20" s="431"/>
    </row>
    <row r="21" spans="1:13" ht="17.25" customHeight="1">
      <c r="A21" s="433"/>
      <c r="B21" s="426">
        <v>1.21</v>
      </c>
      <c r="C21" s="314" t="s">
        <v>405</v>
      </c>
      <c r="D21" s="314" t="s">
        <v>396</v>
      </c>
      <c r="E21" s="315">
        <v>1000</v>
      </c>
      <c r="F21" s="315">
        <v>100</v>
      </c>
      <c r="G21" s="315" t="s">
        <v>414</v>
      </c>
      <c r="H21" s="315" t="s">
        <v>414</v>
      </c>
      <c r="I21" s="328"/>
      <c r="J21" s="328"/>
      <c r="K21" s="336">
        <v>5</v>
      </c>
      <c r="L21" s="428">
        <f t="shared" ref="L21" si="4">SUM(E21:K22)</f>
        <v>1153</v>
      </c>
      <c r="M21" s="430"/>
    </row>
    <row r="22" spans="1:13" ht="17.25" customHeight="1">
      <c r="A22" s="433"/>
      <c r="B22" s="427"/>
      <c r="C22" s="314" t="s">
        <v>406</v>
      </c>
      <c r="D22" s="314" t="s">
        <v>396</v>
      </c>
      <c r="E22" s="315"/>
      <c r="F22" s="315"/>
      <c r="G22" s="315" t="s">
        <v>414</v>
      </c>
      <c r="H22" s="315" t="s">
        <v>414</v>
      </c>
      <c r="I22" s="328">
        <v>40</v>
      </c>
      <c r="J22" s="328">
        <v>8</v>
      </c>
      <c r="K22" s="336"/>
      <c r="L22" s="429"/>
      <c r="M22" s="431"/>
    </row>
    <row r="23" spans="1:13" ht="17.25" customHeight="1">
      <c r="A23" s="433"/>
      <c r="B23" s="426">
        <v>2.21</v>
      </c>
      <c r="C23" s="314" t="s">
        <v>406</v>
      </c>
      <c r="D23" s="314" t="s">
        <v>396</v>
      </c>
      <c r="E23" s="315">
        <v>1000</v>
      </c>
      <c r="F23" s="315">
        <v>100</v>
      </c>
      <c r="G23" s="315" t="s">
        <v>414</v>
      </c>
      <c r="H23" s="315" t="s">
        <v>414</v>
      </c>
      <c r="I23" s="328"/>
      <c r="J23" s="328"/>
      <c r="K23" s="336">
        <v>5</v>
      </c>
      <c r="L23" s="428">
        <f t="shared" ref="L23" si="5">SUM(E23:K24)</f>
        <v>1153</v>
      </c>
      <c r="M23" s="430"/>
    </row>
    <row r="24" spans="1:13" ht="17.25" customHeight="1">
      <c r="A24" s="433"/>
      <c r="B24" s="427"/>
      <c r="C24" s="314" t="s">
        <v>407</v>
      </c>
      <c r="D24" s="314" t="s">
        <v>396</v>
      </c>
      <c r="E24" s="315"/>
      <c r="F24" s="315"/>
      <c r="G24" s="315" t="s">
        <v>414</v>
      </c>
      <c r="H24" s="315" t="s">
        <v>414</v>
      </c>
      <c r="I24" s="328">
        <v>40</v>
      </c>
      <c r="J24" s="328">
        <v>8</v>
      </c>
      <c r="K24" s="336"/>
      <c r="L24" s="429"/>
      <c r="M24" s="431"/>
    </row>
    <row r="25" spans="1:13" ht="17.25" customHeight="1">
      <c r="A25" s="433"/>
      <c r="B25" s="426">
        <v>3.21</v>
      </c>
      <c r="C25" s="314" t="s">
        <v>407</v>
      </c>
      <c r="D25" s="314" t="s">
        <v>396</v>
      </c>
      <c r="E25" s="315">
        <v>1000</v>
      </c>
      <c r="F25" s="315">
        <v>100</v>
      </c>
      <c r="G25" s="315" t="s">
        <v>414</v>
      </c>
      <c r="H25" s="315" t="s">
        <v>414</v>
      </c>
      <c r="I25" s="328"/>
      <c r="J25" s="328"/>
      <c r="K25" s="336">
        <v>5</v>
      </c>
      <c r="L25" s="428">
        <f t="shared" ref="L25" si="6">SUM(E25:K26)</f>
        <v>1153</v>
      </c>
      <c r="M25" s="430"/>
    </row>
    <row r="26" spans="1:13" ht="17.25" customHeight="1">
      <c r="A26" s="433"/>
      <c r="B26" s="427"/>
      <c r="C26" s="314" t="s">
        <v>408</v>
      </c>
      <c r="D26" s="314" t="s">
        <v>396</v>
      </c>
      <c r="E26" s="315"/>
      <c r="F26" s="315"/>
      <c r="G26" s="315" t="s">
        <v>414</v>
      </c>
      <c r="H26" s="315" t="s">
        <v>414</v>
      </c>
      <c r="I26" s="328">
        <v>40</v>
      </c>
      <c r="J26" s="328">
        <v>8</v>
      </c>
      <c r="K26" s="336"/>
      <c r="L26" s="429"/>
      <c r="M26" s="431"/>
    </row>
    <row r="27" spans="1:13" ht="19.5" thickBot="1">
      <c r="A27" s="434"/>
      <c r="B27" s="316">
        <v>4.21</v>
      </c>
      <c r="C27" s="316" t="s">
        <v>185</v>
      </c>
      <c r="D27" s="316" t="s">
        <v>396</v>
      </c>
      <c r="E27" s="317">
        <v>1000</v>
      </c>
      <c r="F27" s="317">
        <v>100</v>
      </c>
      <c r="G27" s="317" t="s">
        <v>414</v>
      </c>
      <c r="H27" s="317" t="s">
        <v>414</v>
      </c>
      <c r="I27" s="329"/>
      <c r="J27" s="329"/>
      <c r="K27" s="337">
        <v>5</v>
      </c>
      <c r="L27" s="317">
        <f>SUM(E27:K27)</f>
        <v>1105</v>
      </c>
      <c r="M27" s="324" t="s">
        <v>409</v>
      </c>
    </row>
    <row r="28" spans="1:13" ht="19.5" thickTop="1">
      <c r="A28" s="332" t="s">
        <v>565</v>
      </c>
      <c r="B28" s="321">
        <v>4.21</v>
      </c>
      <c r="C28" s="321" t="s">
        <v>394</v>
      </c>
      <c r="D28" s="321" t="s">
        <v>395</v>
      </c>
      <c r="E28" s="320"/>
      <c r="F28" s="320"/>
      <c r="G28" s="320" t="s">
        <v>414</v>
      </c>
      <c r="H28" s="320" t="s">
        <v>414</v>
      </c>
      <c r="I28" s="331">
        <v>40</v>
      </c>
      <c r="J28" s="331">
        <v>8</v>
      </c>
      <c r="K28" s="339"/>
      <c r="L28" s="320">
        <f>SUM(E28:K28)</f>
        <v>48</v>
      </c>
      <c r="M28" s="323" t="s">
        <v>409</v>
      </c>
    </row>
  </sheetData>
  <mergeCells count="34">
    <mergeCell ref="A4:A27"/>
    <mergeCell ref="B5:B6"/>
    <mergeCell ref="L5:L6"/>
    <mergeCell ref="M5:M6"/>
    <mergeCell ref="B7:B8"/>
    <mergeCell ref="L7:L8"/>
    <mergeCell ref="M7:M8"/>
    <mergeCell ref="B9:B10"/>
    <mergeCell ref="L9:L10"/>
    <mergeCell ref="M9:M10"/>
    <mergeCell ref="M11:M12"/>
    <mergeCell ref="B13:B14"/>
    <mergeCell ref="L13:L14"/>
    <mergeCell ref="M13:M14"/>
    <mergeCell ref="B15:B16"/>
    <mergeCell ref="L15:L16"/>
    <mergeCell ref="M15:M16"/>
    <mergeCell ref="B11:B12"/>
    <mergeCell ref="L11:L12"/>
    <mergeCell ref="B17:B18"/>
    <mergeCell ref="L17:L18"/>
    <mergeCell ref="M17:M18"/>
    <mergeCell ref="B19:B20"/>
    <mergeCell ref="L19:L20"/>
    <mergeCell ref="M19:M20"/>
    <mergeCell ref="M21:M22"/>
    <mergeCell ref="B23:B24"/>
    <mergeCell ref="L23:L24"/>
    <mergeCell ref="M23:M24"/>
    <mergeCell ref="B25:B26"/>
    <mergeCell ref="L25:L26"/>
    <mergeCell ref="M25:M26"/>
    <mergeCell ref="B21:B22"/>
    <mergeCell ref="L21:L22"/>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Z116"/>
  <sheetViews>
    <sheetView showGridLines="0" zoomScale="85" zoomScaleNormal="85" zoomScaleSheetLayoutView="70" zoomScalePageLayoutView="70" workbookViewId="0">
      <selection activeCell="H20" sqref="H20"/>
    </sheetView>
  </sheetViews>
  <sheetFormatPr defaultColWidth="9" defaultRowHeight="19.5"/>
  <cols>
    <col min="1" max="1" width="3" style="7" customWidth="1"/>
    <col min="2" max="2" width="4" style="7" customWidth="1"/>
    <col min="3" max="3" width="16.375" style="7" customWidth="1"/>
    <col min="4" max="16" width="12.875" style="7" customWidth="1"/>
    <col min="17" max="17" width="20.5" style="7" customWidth="1"/>
    <col min="18" max="18" width="22.5" style="7" customWidth="1"/>
    <col min="19" max="16384" width="9" style="7"/>
  </cols>
  <sheetData>
    <row r="1" spans="1:26" ht="47.45" customHeight="1">
      <c r="A1" s="91"/>
      <c r="B1" s="424" t="s">
        <v>527</v>
      </c>
      <c r="C1" s="425"/>
      <c r="D1" s="425"/>
      <c r="E1" s="98" t="s">
        <v>16</v>
      </c>
      <c r="F1" s="98"/>
      <c r="G1" s="98"/>
      <c r="H1" s="98"/>
      <c r="I1" s="98"/>
      <c r="J1" s="98"/>
      <c r="K1" s="98"/>
      <c r="L1" s="98"/>
      <c r="M1" s="98"/>
      <c r="N1" s="98"/>
      <c r="O1" s="98"/>
      <c r="P1" s="98"/>
      <c r="Q1" s="98"/>
      <c r="R1" s="127"/>
      <c r="S1" s="91"/>
      <c r="T1" s="91"/>
      <c r="U1" s="91"/>
      <c r="V1" s="91"/>
      <c r="W1" s="91"/>
      <c r="X1" s="91"/>
      <c r="Y1" s="91"/>
      <c r="Z1" s="91"/>
    </row>
    <row r="2" spans="1:26" ht="21" customHeight="1">
      <c r="A2" s="91"/>
      <c r="B2" s="103"/>
      <c r="C2" s="9"/>
      <c r="D2" s="9"/>
      <c r="E2" s="9"/>
      <c r="F2" s="9"/>
      <c r="G2" s="164" t="s">
        <v>17</v>
      </c>
      <c r="H2" s="10"/>
      <c r="I2" s="160" t="s">
        <v>18</v>
      </c>
      <c r="J2" s="9"/>
      <c r="K2" s="9"/>
      <c r="L2" s="9"/>
      <c r="M2" s="9"/>
      <c r="N2" s="9"/>
      <c r="O2" s="9"/>
      <c r="P2" s="9"/>
      <c r="Q2" s="9"/>
      <c r="R2" s="102"/>
      <c r="S2" s="91"/>
      <c r="T2" s="91"/>
      <c r="U2" s="91"/>
      <c r="V2" s="91"/>
      <c r="W2" s="91"/>
      <c r="X2" s="91"/>
      <c r="Y2" s="91"/>
      <c r="Z2" s="91"/>
    </row>
    <row r="3" spans="1:26" ht="30.6" customHeight="1">
      <c r="A3" s="91"/>
      <c r="B3" s="103"/>
      <c r="C3" s="8" t="s">
        <v>19</v>
      </c>
      <c r="D3" s="9"/>
      <c r="E3" s="9"/>
      <c r="G3" s="164"/>
      <c r="H3" s="9"/>
      <c r="I3" s="160"/>
      <c r="J3" s="9"/>
      <c r="K3" s="9"/>
      <c r="L3" s="9"/>
      <c r="M3" s="9"/>
      <c r="N3" s="9"/>
      <c r="O3" s="9"/>
      <c r="P3" s="9"/>
      <c r="Q3" s="9"/>
      <c r="R3" s="102"/>
      <c r="S3" s="91"/>
      <c r="T3" s="91"/>
      <c r="U3" s="91"/>
      <c r="V3" s="91"/>
      <c r="W3" s="91"/>
      <c r="X3" s="91"/>
      <c r="Y3" s="91"/>
      <c r="Z3" s="91"/>
    </row>
    <row r="4" spans="1:26" ht="27" customHeight="1">
      <c r="A4" s="91"/>
      <c r="B4" s="101"/>
      <c r="C4" s="437" t="s">
        <v>20</v>
      </c>
      <c r="D4" s="437"/>
      <c r="E4" s="479"/>
      <c r="F4" s="479"/>
      <c r="G4" s="480" t="s">
        <v>21</v>
      </c>
      <c r="H4" s="437"/>
      <c r="I4" s="479"/>
      <c r="J4" s="479"/>
      <c r="K4" s="479"/>
      <c r="N4" s="9"/>
      <c r="O4" s="9"/>
      <c r="P4" s="9"/>
      <c r="Q4" s="9"/>
      <c r="R4" s="102"/>
      <c r="S4" s="91"/>
      <c r="T4" s="91"/>
      <c r="U4" s="91"/>
      <c r="V4" s="91"/>
      <c r="W4" s="91"/>
      <c r="X4" s="91"/>
      <c r="Y4" s="91"/>
      <c r="Z4" s="91"/>
    </row>
    <row r="5" spans="1:26" ht="27" customHeight="1">
      <c r="A5" s="91"/>
      <c r="B5" s="101"/>
      <c r="C5" s="159"/>
      <c r="D5" s="159"/>
      <c r="E5" s="158"/>
      <c r="F5" s="158"/>
      <c r="G5" s="159"/>
      <c r="H5" s="159"/>
      <c r="I5" s="80"/>
      <c r="J5" s="80"/>
      <c r="K5" s="80"/>
      <c r="L5" s="12"/>
      <c r="M5" s="9"/>
      <c r="N5" s="9"/>
      <c r="O5" s="9"/>
      <c r="P5" s="9"/>
      <c r="Q5" s="9"/>
      <c r="R5" s="102"/>
      <c r="S5" s="91"/>
      <c r="T5" s="91"/>
      <c r="U5" s="91"/>
      <c r="V5" s="91"/>
      <c r="W5" s="91"/>
      <c r="X5" s="91"/>
      <c r="Y5" s="91"/>
      <c r="Z5" s="91"/>
    </row>
    <row r="6" spans="1:26" ht="22.15" customHeight="1">
      <c r="A6" s="142"/>
      <c r="B6" s="103"/>
      <c r="C6" s="80" t="s">
        <v>350</v>
      </c>
      <c r="P6" s="9"/>
      <c r="Q6" s="9"/>
      <c r="R6" s="102"/>
      <c r="S6" s="91"/>
      <c r="T6" s="91"/>
      <c r="U6" s="91"/>
      <c r="V6" s="91"/>
      <c r="W6" s="91"/>
      <c r="X6" s="91"/>
      <c r="Y6" s="91"/>
      <c r="Z6" s="91"/>
    </row>
    <row r="7" spans="1:26" ht="22.15" customHeight="1">
      <c r="A7" s="142"/>
      <c r="B7" s="103"/>
      <c r="C7" s="7" t="s">
        <v>351</v>
      </c>
      <c r="E7" s="19"/>
      <c r="P7" s="9"/>
      <c r="Q7" s="9"/>
      <c r="R7" s="102"/>
      <c r="S7" s="91"/>
      <c r="T7" s="91"/>
      <c r="U7" s="91"/>
      <c r="V7" s="91"/>
      <c r="W7" s="91"/>
      <c r="X7" s="91"/>
      <c r="Y7" s="91"/>
      <c r="Z7" s="91"/>
    </row>
    <row r="8" spans="1:26" ht="22.15" customHeight="1">
      <c r="A8" s="142"/>
      <c r="B8" s="103"/>
      <c r="C8" s="7" t="s">
        <v>352</v>
      </c>
      <c r="E8" s="19"/>
      <c r="J8" s="295" t="s">
        <v>357</v>
      </c>
      <c r="P8" s="9"/>
      <c r="Q8" s="9"/>
      <c r="R8" s="102"/>
      <c r="S8" s="91"/>
      <c r="T8" s="91"/>
      <c r="U8" s="91"/>
      <c r="V8" s="91"/>
      <c r="W8" s="91"/>
      <c r="X8" s="91"/>
      <c r="Y8" s="91"/>
      <c r="Z8" s="91"/>
    </row>
    <row r="9" spans="1:26" ht="13.15" customHeight="1">
      <c r="A9" s="91"/>
      <c r="B9" s="101"/>
      <c r="C9" s="9"/>
      <c r="D9" s="9"/>
      <c r="E9" s="9"/>
      <c r="F9" s="9"/>
      <c r="G9" s="9"/>
      <c r="H9" s="9"/>
      <c r="I9" s="9"/>
      <c r="J9" s="9"/>
      <c r="K9" s="9"/>
      <c r="L9" s="9"/>
      <c r="M9" s="9"/>
      <c r="N9" s="9"/>
      <c r="O9" s="9"/>
      <c r="P9" s="9"/>
      <c r="Q9" s="9"/>
      <c r="R9" s="107"/>
      <c r="S9" s="91"/>
      <c r="T9" s="91"/>
      <c r="U9" s="91"/>
      <c r="V9" s="91"/>
      <c r="W9" s="91"/>
      <c r="X9" s="91"/>
      <c r="Y9" s="91"/>
      <c r="Z9" s="91"/>
    </row>
    <row r="10" spans="1:26" ht="13.35" customHeight="1">
      <c r="A10" s="91"/>
      <c r="B10" s="105"/>
      <c r="C10" s="38"/>
      <c r="D10" s="37"/>
      <c r="E10" s="37"/>
      <c r="F10" s="37"/>
      <c r="G10" s="37"/>
      <c r="H10" s="37"/>
      <c r="I10" s="37"/>
      <c r="J10" s="37"/>
      <c r="K10" s="37"/>
      <c r="L10" s="36"/>
      <c r="M10" s="36"/>
      <c r="N10" s="36"/>
      <c r="O10" s="36"/>
      <c r="P10" s="37"/>
      <c r="Q10" s="36"/>
      <c r="R10" s="106"/>
      <c r="S10" s="91"/>
      <c r="T10" s="91"/>
      <c r="U10" s="91"/>
      <c r="V10" s="91"/>
      <c r="W10" s="91"/>
      <c r="X10" s="91"/>
      <c r="Y10" s="91"/>
      <c r="Z10" s="91"/>
    </row>
    <row r="11" spans="1:26" ht="13.35" customHeight="1">
      <c r="A11" s="91"/>
      <c r="B11" s="104"/>
      <c r="C11" s="9"/>
      <c r="D11" s="12"/>
      <c r="E11" s="22"/>
      <c r="F11" s="23"/>
      <c r="G11" s="24"/>
      <c r="H11" s="24"/>
      <c r="I11" s="9"/>
      <c r="J11" s="9"/>
      <c r="K11" s="9"/>
      <c r="L11" s="9"/>
      <c r="M11" s="9"/>
      <c r="N11" s="9"/>
      <c r="O11" s="9"/>
      <c r="P11" s="9"/>
      <c r="Q11" s="9"/>
      <c r="R11" s="102"/>
      <c r="S11" s="91"/>
      <c r="T11" s="91"/>
      <c r="U11" s="91"/>
      <c r="V11" s="91"/>
      <c r="W11" s="91"/>
      <c r="X11" s="91"/>
      <c r="Y11" s="91"/>
      <c r="Z11" s="91"/>
    </row>
    <row r="12" spans="1:26" ht="20.25" customHeight="1">
      <c r="A12" s="91"/>
      <c r="B12" s="103"/>
      <c r="C12" s="8" t="s">
        <v>22</v>
      </c>
      <c r="D12" s="9"/>
      <c r="E12" s="9"/>
      <c r="H12" s="164" t="s">
        <v>17</v>
      </c>
      <c r="I12" s="10"/>
      <c r="J12" s="160" t="s">
        <v>18</v>
      </c>
      <c r="K12" s="9"/>
      <c r="L12" s="9"/>
      <c r="N12" s="9"/>
      <c r="O12" s="9"/>
      <c r="P12" s="9"/>
      <c r="Q12" s="9"/>
      <c r="R12" s="102"/>
      <c r="S12" s="91"/>
      <c r="T12" s="91"/>
      <c r="U12" s="91"/>
      <c r="V12" s="91"/>
      <c r="W12" s="91"/>
      <c r="X12" s="91"/>
      <c r="Y12" s="91"/>
      <c r="Z12" s="91"/>
    </row>
    <row r="13" spans="1:26" ht="9.75" customHeight="1">
      <c r="A13" s="91"/>
      <c r="B13" s="103"/>
      <c r="C13" s="8"/>
      <c r="D13" s="9"/>
      <c r="E13" s="9"/>
      <c r="H13" s="164"/>
      <c r="I13" s="9"/>
      <c r="J13" s="160"/>
      <c r="K13" s="9"/>
      <c r="L13" s="9"/>
      <c r="N13" s="9"/>
      <c r="O13" s="9"/>
      <c r="P13" s="9"/>
      <c r="Q13" s="9"/>
      <c r="R13" s="102"/>
      <c r="S13" s="91"/>
      <c r="T13" s="91"/>
      <c r="U13" s="91"/>
      <c r="V13" s="91"/>
      <c r="W13" s="91"/>
      <c r="X13" s="91"/>
      <c r="Y13" s="91"/>
      <c r="Z13" s="91"/>
    </row>
    <row r="14" spans="1:26" ht="41.45" customHeight="1">
      <c r="A14" s="91"/>
      <c r="B14" s="103"/>
      <c r="C14" s="437" t="s">
        <v>23</v>
      </c>
      <c r="D14" s="437"/>
      <c r="E14" s="483" t="s">
        <v>240</v>
      </c>
      <c r="F14" s="483"/>
      <c r="G14" s="483"/>
      <c r="H14" s="483"/>
      <c r="I14" s="86" t="s">
        <v>24</v>
      </c>
      <c r="J14" s="477" t="str">
        <f>IF(E14="","",IF($E$14="任期付正職員　※特任教員、研究員など","任期付年俸","非常勤年俸"))</f>
        <v>非常勤年俸</v>
      </c>
      <c r="K14" s="478"/>
      <c r="L14"/>
      <c r="M14" s="8" t="s">
        <v>25</v>
      </c>
      <c r="N14" s="9"/>
      <c r="O14" s="9"/>
      <c r="P14" s="9"/>
      <c r="Q14" s="9"/>
      <c r="R14" s="102"/>
      <c r="S14" s="91"/>
      <c r="T14" s="91"/>
      <c r="U14" s="91"/>
      <c r="V14" s="91"/>
      <c r="W14" s="91"/>
      <c r="X14" s="91"/>
      <c r="Y14" s="91"/>
      <c r="Z14" s="91"/>
    </row>
    <row r="15" spans="1:26" ht="41.45" customHeight="1">
      <c r="A15" s="91"/>
      <c r="B15" s="103"/>
      <c r="C15" s="488" t="s">
        <v>26</v>
      </c>
      <c r="D15" s="489"/>
      <c r="E15" s="492" t="str">
        <f>IF(E14="","",IF(E14="任期付正職員　※特任教員、研究員など","年俸額は「資料_年俸額シート」の「任期付年俸」から選択してください。","年俸額は「資料_年俸額」シートの「非常勤年俸」から選択してください。"))</f>
        <v>年俸額は「資料_年俸額」シートの「非常勤年俸」から選択してください。</v>
      </c>
      <c r="F15" s="493"/>
      <c r="G15" s="493"/>
      <c r="H15" s="493"/>
      <c r="I15" s="493"/>
      <c r="J15" s="493"/>
      <c r="K15" s="494"/>
      <c r="L15" s="9"/>
      <c r="M15" s="131" t="s">
        <v>27</v>
      </c>
      <c r="N15" s="9"/>
      <c r="O15" s="9"/>
      <c r="P15" s="9"/>
      <c r="Q15" s="9"/>
      <c r="R15" s="102"/>
      <c r="S15" s="91"/>
      <c r="T15" s="91"/>
      <c r="U15" s="91"/>
      <c r="V15" s="91"/>
      <c r="W15" s="91"/>
      <c r="X15" s="91"/>
      <c r="Y15" s="91"/>
      <c r="Z15" s="91"/>
    </row>
    <row r="16" spans="1:26" ht="41.25" customHeight="1">
      <c r="A16" s="91"/>
      <c r="B16" s="103"/>
      <c r="C16" s="490"/>
      <c r="D16" s="491"/>
      <c r="E16" s="484" t="s">
        <v>530</v>
      </c>
      <c r="F16" s="484"/>
      <c r="G16" s="484"/>
      <c r="H16" s="484"/>
      <c r="I16" s="484"/>
      <c r="J16" s="484"/>
      <c r="K16" s="484"/>
      <c r="L16" s="9"/>
      <c r="M16" s="130" t="s">
        <v>28</v>
      </c>
      <c r="N16" s="9"/>
      <c r="O16" s="9"/>
      <c r="P16" s="9"/>
      <c r="Q16" s="9"/>
      <c r="R16" s="102"/>
      <c r="S16" s="91"/>
      <c r="T16" s="91"/>
      <c r="U16" s="91"/>
      <c r="V16" s="91"/>
      <c r="W16" s="91"/>
      <c r="X16" s="91"/>
      <c r="Y16" s="91"/>
      <c r="Z16" s="91"/>
    </row>
    <row r="17" spans="1:26" ht="41.45" customHeight="1">
      <c r="A17" s="91"/>
      <c r="B17" s="104"/>
      <c r="C17" s="437" t="s">
        <v>29</v>
      </c>
      <c r="D17" s="437"/>
      <c r="E17" s="435">
        <f>IFERROR(VLOOKUP(E16,資料_年俸額!D:E,2,FALSE),0)</f>
        <v>275000</v>
      </c>
      <c r="F17" s="436"/>
      <c r="G17" s="64" t="s">
        <v>30</v>
      </c>
      <c r="H17" s="62"/>
      <c r="I17" s="62"/>
      <c r="J17" s="62"/>
      <c r="K17" s="63"/>
      <c r="L17" s="9"/>
      <c r="M17" s="131" t="s">
        <v>31</v>
      </c>
      <c r="N17" s="9"/>
      <c r="O17" s="9"/>
      <c r="P17" s="9"/>
      <c r="Q17" s="9"/>
      <c r="R17" s="102"/>
      <c r="S17" s="91"/>
      <c r="T17" s="91"/>
      <c r="U17" s="91"/>
      <c r="V17" s="91"/>
      <c r="W17" s="91"/>
      <c r="X17" s="91"/>
      <c r="Y17" s="91"/>
      <c r="Z17" s="91"/>
    </row>
    <row r="18" spans="1:26" ht="41.45" customHeight="1">
      <c r="A18" s="91"/>
      <c r="B18" s="103"/>
      <c r="C18" s="437" t="s">
        <v>32</v>
      </c>
      <c r="D18" s="437" t="s">
        <v>32</v>
      </c>
      <c r="E18" s="232"/>
      <c r="F18" s="134" t="s">
        <v>30</v>
      </c>
      <c r="G18" s="485" t="s">
        <v>33</v>
      </c>
      <c r="H18" s="486"/>
      <c r="I18" s="486"/>
      <c r="J18" s="486"/>
      <c r="K18" s="487"/>
      <c r="R18" s="102"/>
      <c r="S18" s="91"/>
      <c r="T18" s="91"/>
      <c r="U18" s="91"/>
      <c r="V18" s="91"/>
      <c r="W18" s="91"/>
      <c r="X18" s="91"/>
      <c r="Y18" s="91"/>
      <c r="Z18" s="91"/>
    </row>
    <row r="19" spans="1:26" ht="19.350000000000001" customHeight="1">
      <c r="A19" s="91"/>
      <c r="B19" s="103"/>
      <c r="C19" s="28"/>
      <c r="D19" s="28"/>
      <c r="E19" s="27"/>
      <c r="F19" s="27"/>
      <c r="G19" s="27"/>
      <c r="H19" s="27"/>
      <c r="I19" s="27"/>
      <c r="J19" s="27"/>
      <c r="K19" s="27"/>
      <c r="R19" s="102"/>
      <c r="S19" s="91"/>
      <c r="T19" s="91"/>
      <c r="U19" s="91"/>
      <c r="V19" s="91"/>
      <c r="W19" s="91"/>
      <c r="X19" s="91"/>
      <c r="Y19" s="91"/>
      <c r="Z19" s="91"/>
    </row>
    <row r="20" spans="1:26" s="16" customFormat="1" ht="29.1" customHeight="1">
      <c r="A20" s="92"/>
      <c r="B20" s="108"/>
      <c r="C20" s="128" t="s">
        <v>34</v>
      </c>
      <c r="R20" s="107"/>
      <c r="S20" s="92"/>
      <c r="T20" s="92"/>
      <c r="U20" s="92"/>
      <c r="V20" s="92"/>
      <c r="W20" s="92"/>
      <c r="X20" s="92"/>
      <c r="Y20" s="92"/>
      <c r="Z20" s="92"/>
    </row>
    <row r="21" spans="1:26" ht="27" customHeight="1">
      <c r="A21" s="91"/>
      <c r="B21" s="103"/>
      <c r="C21" s="437" t="s">
        <v>35</v>
      </c>
      <c r="D21" s="437"/>
      <c r="E21" s="29">
        <v>7.75</v>
      </c>
      <c r="F21" s="30" t="s">
        <v>36</v>
      </c>
      <c r="G21" s="27"/>
      <c r="H21" s="27"/>
      <c r="I21" s="27"/>
      <c r="J21" s="27"/>
      <c r="K21" s="27"/>
      <c r="R21" s="102"/>
      <c r="S21" s="91"/>
      <c r="T21" s="91"/>
      <c r="U21" s="91"/>
      <c r="V21" s="91"/>
      <c r="W21" s="91"/>
      <c r="X21" s="91"/>
      <c r="Y21" s="91"/>
      <c r="Z21" s="91"/>
    </row>
    <row r="22" spans="1:26" ht="27" customHeight="1">
      <c r="A22" s="91"/>
      <c r="B22" s="103"/>
      <c r="C22" s="437" t="s">
        <v>37</v>
      </c>
      <c r="D22" s="437"/>
      <c r="E22" s="481" t="s">
        <v>38</v>
      </c>
      <c r="F22" s="482"/>
      <c r="G22" s="27"/>
      <c r="H22" s="27"/>
      <c r="I22" s="27"/>
      <c r="J22" s="27"/>
      <c r="K22" s="27"/>
      <c r="R22" s="102"/>
      <c r="S22" s="91"/>
      <c r="T22" s="91"/>
      <c r="U22" s="91"/>
      <c r="V22" s="91"/>
      <c r="W22" s="91"/>
      <c r="X22" s="91"/>
      <c r="Y22" s="91"/>
      <c r="Z22" s="91"/>
    </row>
    <row r="23" spans="1:26" ht="13.35" customHeight="1">
      <c r="A23" s="91"/>
      <c r="B23" s="104"/>
      <c r="C23" s="9"/>
      <c r="D23" s="12"/>
      <c r="E23" s="22"/>
      <c r="F23" s="23"/>
      <c r="G23" s="24"/>
      <c r="H23" s="24"/>
      <c r="I23" s="9"/>
      <c r="J23" s="9"/>
      <c r="K23" s="9"/>
      <c r="L23" s="9"/>
      <c r="M23" s="9"/>
      <c r="N23" s="9"/>
      <c r="O23" s="9"/>
      <c r="P23" s="9"/>
      <c r="Q23" s="9"/>
      <c r="R23" s="102"/>
      <c r="S23" s="91"/>
      <c r="T23" s="91"/>
      <c r="U23" s="91"/>
      <c r="V23" s="91"/>
      <c r="W23" s="91"/>
      <c r="X23" s="91"/>
      <c r="Y23" s="91"/>
      <c r="Z23" s="91"/>
    </row>
    <row r="24" spans="1:26" ht="13.35" customHeight="1">
      <c r="A24" s="91"/>
      <c r="B24" s="105"/>
      <c r="C24" s="38"/>
      <c r="D24" s="37"/>
      <c r="E24" s="37"/>
      <c r="F24" s="37"/>
      <c r="G24" s="37"/>
      <c r="H24" s="37"/>
      <c r="I24" s="37"/>
      <c r="J24" s="37"/>
      <c r="K24" s="37"/>
      <c r="L24" s="36"/>
      <c r="M24" s="36"/>
      <c r="N24" s="36"/>
      <c r="O24" s="36"/>
      <c r="P24" s="37"/>
      <c r="Q24" s="36"/>
      <c r="R24" s="106"/>
      <c r="S24" s="91"/>
      <c r="T24" s="91"/>
      <c r="U24" s="91"/>
      <c r="V24" s="91"/>
      <c r="W24" s="91"/>
      <c r="X24" s="91"/>
      <c r="Y24" s="91"/>
      <c r="Z24" s="91"/>
    </row>
    <row r="25" spans="1:26" ht="13.35" customHeight="1">
      <c r="A25" s="91"/>
      <c r="B25" s="104"/>
      <c r="C25" s="9"/>
      <c r="D25" s="12"/>
      <c r="E25" s="22"/>
      <c r="F25" s="23"/>
      <c r="G25" s="24"/>
      <c r="H25" s="24"/>
      <c r="I25" s="9"/>
      <c r="J25" s="9"/>
      <c r="K25" s="9"/>
      <c r="L25" s="9"/>
      <c r="M25" s="9"/>
      <c r="N25" s="9"/>
      <c r="O25" s="9"/>
      <c r="P25" s="9"/>
      <c r="Q25" s="9"/>
      <c r="R25" s="102"/>
      <c r="S25" s="91"/>
      <c r="T25" s="91"/>
      <c r="U25" s="91"/>
      <c r="V25" s="91"/>
      <c r="W25" s="91"/>
      <c r="X25" s="91"/>
      <c r="Y25" s="91"/>
      <c r="Z25" s="91"/>
    </row>
    <row r="26" spans="1:26" ht="20.25" customHeight="1">
      <c r="A26" s="91"/>
      <c r="B26" s="104"/>
      <c r="C26" s="8" t="s">
        <v>39</v>
      </c>
      <c r="D26" s="12"/>
      <c r="E26" s="235"/>
      <c r="F26" s="23"/>
      <c r="G26" s="24"/>
      <c r="K26" s="9"/>
      <c r="L26" s="9"/>
      <c r="M26" s="9"/>
      <c r="N26" s="9"/>
      <c r="O26" s="9"/>
      <c r="P26" s="9"/>
      <c r="Q26" s="9"/>
      <c r="R26" s="102"/>
      <c r="S26" s="91"/>
      <c r="T26" s="91"/>
      <c r="U26" s="91"/>
      <c r="V26" s="91"/>
      <c r="W26" s="91"/>
      <c r="X26" s="91"/>
      <c r="Y26" s="91"/>
      <c r="Z26" s="91"/>
    </row>
    <row r="27" spans="1:26" ht="20.25" customHeight="1">
      <c r="A27" s="91"/>
      <c r="B27" s="104"/>
      <c r="C27" s="7" t="s">
        <v>40</v>
      </c>
      <c r="D27" s="12"/>
      <c r="E27" s="235"/>
      <c r="F27" s="23"/>
      <c r="G27" s="24"/>
      <c r="H27" s="24"/>
      <c r="I27" s="9"/>
      <c r="J27" s="9"/>
      <c r="K27" s="9"/>
      <c r="L27" s="9"/>
      <c r="M27" s="9"/>
      <c r="N27" s="9"/>
      <c r="O27" s="9"/>
      <c r="P27" s="9"/>
      <c r="Q27" s="9"/>
      <c r="R27" s="102"/>
      <c r="S27" s="91"/>
      <c r="T27" s="91"/>
      <c r="U27" s="91"/>
      <c r="V27" s="91"/>
      <c r="W27" s="91"/>
      <c r="X27" s="91"/>
      <c r="Y27" s="91"/>
      <c r="Z27" s="91"/>
    </row>
    <row r="28" spans="1:26" s="238" customFormat="1" ht="21" customHeight="1">
      <c r="A28" s="236"/>
      <c r="B28" s="237"/>
      <c r="C28" s="7" t="s">
        <v>41</v>
      </c>
      <c r="D28"/>
      <c r="R28" s="239"/>
      <c r="S28" s="236"/>
      <c r="T28" s="236"/>
      <c r="U28" s="236"/>
      <c r="V28" s="236"/>
      <c r="W28" s="236"/>
      <c r="X28" s="236"/>
      <c r="Y28" s="236"/>
      <c r="Z28" s="236"/>
    </row>
    <row r="29" spans="1:26" s="238" customFormat="1" ht="21" customHeight="1">
      <c r="A29" s="236"/>
      <c r="B29" s="237"/>
      <c r="C29" s="7" t="s">
        <v>42</v>
      </c>
      <c r="D29"/>
      <c r="R29" s="239"/>
      <c r="S29" s="236"/>
      <c r="T29" s="236"/>
      <c r="U29" s="236"/>
      <c r="V29" s="236"/>
      <c r="W29" s="236"/>
      <c r="X29" s="236"/>
      <c r="Y29" s="236"/>
      <c r="Z29" s="236"/>
    </row>
    <row r="30" spans="1:26" s="238" customFormat="1" ht="21" customHeight="1">
      <c r="A30" s="236"/>
      <c r="B30" s="237"/>
      <c r="C30" s="7"/>
      <c r="D30"/>
      <c r="R30" s="239"/>
      <c r="S30" s="236"/>
      <c r="T30" s="236"/>
      <c r="U30" s="236"/>
      <c r="V30" s="236"/>
      <c r="W30" s="236"/>
      <c r="X30" s="236"/>
      <c r="Y30" s="236"/>
      <c r="Z30" s="236"/>
    </row>
    <row r="31" spans="1:26" s="16" customFormat="1" ht="20.25" customHeight="1">
      <c r="A31" s="92"/>
      <c r="B31" s="108"/>
      <c r="D31" s="164" t="s">
        <v>17</v>
      </c>
      <c r="E31" s="10"/>
      <c r="F31" s="160" t="s">
        <v>43</v>
      </c>
      <c r="R31" s="110"/>
      <c r="S31" s="93"/>
      <c r="T31" s="93"/>
      <c r="U31" s="93"/>
      <c r="V31" s="92"/>
      <c r="W31" s="92"/>
      <c r="X31" s="92"/>
      <c r="Y31" s="92"/>
      <c r="Z31" s="92"/>
    </row>
    <row r="32" spans="1:26" s="16" customFormat="1" ht="26.1" customHeight="1">
      <c r="A32" s="92"/>
      <c r="B32" s="108"/>
      <c r="C32" s="459"/>
      <c r="D32" s="460"/>
      <c r="E32" s="162" t="s">
        <v>44</v>
      </c>
      <c r="F32" s="162" t="s">
        <v>45</v>
      </c>
      <c r="G32" s="162" t="s">
        <v>46</v>
      </c>
      <c r="H32" s="162" t="s">
        <v>47</v>
      </c>
      <c r="I32" s="162" t="s">
        <v>48</v>
      </c>
      <c r="J32" s="162" t="s">
        <v>49</v>
      </c>
      <c r="K32" s="162" t="s">
        <v>50</v>
      </c>
      <c r="L32" s="162" t="s">
        <v>51</v>
      </c>
      <c r="M32" s="162" t="s">
        <v>52</v>
      </c>
      <c r="N32" s="162" t="s">
        <v>53</v>
      </c>
      <c r="O32" s="162" t="s">
        <v>54</v>
      </c>
      <c r="P32" s="162" t="s">
        <v>55</v>
      </c>
      <c r="Q32" s="452" t="s">
        <v>56</v>
      </c>
      <c r="R32" s="453"/>
      <c r="S32" s="93"/>
      <c r="T32" s="93"/>
      <c r="U32" s="93"/>
      <c r="V32" s="92"/>
      <c r="W32" s="92"/>
      <c r="X32" s="92"/>
      <c r="Y32" s="92"/>
      <c r="Z32" s="92"/>
    </row>
    <row r="33" spans="1:26" ht="43.35" customHeight="1">
      <c r="A33" s="91"/>
      <c r="B33" s="103"/>
      <c r="C33" s="458" t="s">
        <v>57</v>
      </c>
      <c r="D33" s="457"/>
      <c r="E33" s="154" t="s">
        <v>58</v>
      </c>
      <c r="F33" s="154" t="s">
        <v>58</v>
      </c>
      <c r="G33" s="154" t="s">
        <v>58</v>
      </c>
      <c r="H33" s="154" t="s">
        <v>58</v>
      </c>
      <c r="I33" s="154" t="s">
        <v>58</v>
      </c>
      <c r="J33" s="154" t="s">
        <v>58</v>
      </c>
      <c r="K33" s="154" t="s">
        <v>58</v>
      </c>
      <c r="L33" s="154" t="s">
        <v>58</v>
      </c>
      <c r="M33" s="154" t="s">
        <v>58</v>
      </c>
      <c r="N33" s="154" t="s">
        <v>58</v>
      </c>
      <c r="O33" s="154" t="s">
        <v>58</v>
      </c>
      <c r="P33" s="154" t="s">
        <v>58</v>
      </c>
      <c r="Q33" s="454" t="s">
        <v>59</v>
      </c>
      <c r="R33" s="455"/>
      <c r="S33" s="93"/>
      <c r="T33" s="93"/>
      <c r="U33" s="93"/>
      <c r="V33" s="91"/>
      <c r="W33" s="91"/>
      <c r="X33" s="91"/>
      <c r="Y33" s="91"/>
      <c r="Z33" s="91"/>
    </row>
    <row r="34" spans="1:26" ht="43.35" customHeight="1">
      <c r="A34" s="91"/>
      <c r="B34" s="103"/>
      <c r="C34" s="456" t="s">
        <v>60</v>
      </c>
      <c r="D34" s="457"/>
      <c r="E34" s="233" t="s">
        <v>58</v>
      </c>
      <c r="F34" s="233" t="s">
        <v>58</v>
      </c>
      <c r="G34" s="233" t="s">
        <v>58</v>
      </c>
      <c r="H34" s="233" t="s">
        <v>58</v>
      </c>
      <c r="I34" s="233" t="s">
        <v>58</v>
      </c>
      <c r="J34" s="233" t="s">
        <v>58</v>
      </c>
      <c r="K34" s="233" t="s">
        <v>58</v>
      </c>
      <c r="L34" s="233" t="s">
        <v>58</v>
      </c>
      <c r="M34" s="233" t="s">
        <v>58</v>
      </c>
      <c r="N34" s="233" t="s">
        <v>58</v>
      </c>
      <c r="O34" s="233" t="s">
        <v>58</v>
      </c>
      <c r="P34" s="233" t="s">
        <v>58</v>
      </c>
      <c r="Q34" s="454" t="s">
        <v>61</v>
      </c>
      <c r="R34" s="455"/>
      <c r="S34" s="93"/>
      <c r="T34" s="93"/>
      <c r="U34" s="93"/>
      <c r="V34" s="91"/>
      <c r="W34" s="91"/>
      <c r="X34" s="91"/>
      <c r="Y34" s="91"/>
      <c r="Z34" s="91"/>
    </row>
    <row r="35" spans="1:26" ht="43.15" customHeight="1">
      <c r="A35" s="91"/>
      <c r="B35" s="103"/>
      <c r="C35" s="456" t="s">
        <v>62</v>
      </c>
      <c r="D35" s="457"/>
      <c r="E35" s="154" t="s">
        <v>58</v>
      </c>
      <c r="F35" s="154" t="s">
        <v>58</v>
      </c>
      <c r="G35" s="154" t="s">
        <v>58</v>
      </c>
      <c r="H35" s="154" t="s">
        <v>58</v>
      </c>
      <c r="I35" s="154" t="s">
        <v>58</v>
      </c>
      <c r="J35" s="154" t="s">
        <v>58</v>
      </c>
      <c r="K35" s="154" t="s">
        <v>58</v>
      </c>
      <c r="L35" s="154" t="s">
        <v>58</v>
      </c>
      <c r="M35" s="154" t="s">
        <v>58</v>
      </c>
      <c r="N35" s="154" t="s">
        <v>58</v>
      </c>
      <c r="O35" s="154" t="s">
        <v>58</v>
      </c>
      <c r="P35" s="154" t="s">
        <v>58</v>
      </c>
      <c r="Q35" s="454" t="s">
        <v>63</v>
      </c>
      <c r="R35" s="455"/>
      <c r="S35" s="93"/>
      <c r="T35" s="93"/>
      <c r="U35" s="93"/>
      <c r="V35" s="91"/>
      <c r="W35" s="91"/>
      <c r="X35" s="91"/>
      <c r="Y35" s="91"/>
      <c r="Z35" s="91"/>
    </row>
    <row r="36" spans="1:26" ht="13.35" customHeight="1">
      <c r="A36" s="91"/>
      <c r="B36" s="104"/>
      <c r="C36" s="9"/>
      <c r="D36" s="12"/>
      <c r="E36" s="22"/>
      <c r="F36" s="23"/>
      <c r="G36" s="24"/>
      <c r="H36" s="24"/>
      <c r="I36" s="9"/>
      <c r="J36" s="9"/>
      <c r="K36" s="9"/>
      <c r="L36" s="9"/>
      <c r="M36" s="9"/>
      <c r="N36" s="9"/>
      <c r="O36" s="9"/>
      <c r="P36" s="9"/>
      <c r="Q36" s="9"/>
      <c r="R36" s="102"/>
      <c r="S36" s="93"/>
      <c r="T36" s="93"/>
      <c r="U36" s="91"/>
      <c r="V36" s="91"/>
      <c r="W36" s="91"/>
      <c r="X36" s="91"/>
      <c r="Y36" s="91"/>
      <c r="Z36" s="91"/>
    </row>
    <row r="37" spans="1:26" ht="13.35" customHeight="1">
      <c r="A37" s="91"/>
      <c r="B37" s="105"/>
      <c r="C37" s="38"/>
      <c r="D37" s="37"/>
      <c r="E37" s="37"/>
      <c r="F37" s="37"/>
      <c r="G37" s="37"/>
      <c r="H37" s="37"/>
      <c r="I37" s="37"/>
      <c r="J37" s="37"/>
      <c r="K37" s="37"/>
      <c r="L37" s="36"/>
      <c r="M37" s="36"/>
      <c r="N37" s="36"/>
      <c r="O37" s="36"/>
      <c r="P37" s="37"/>
      <c r="Q37" s="36"/>
      <c r="R37" s="106"/>
      <c r="S37" s="91"/>
      <c r="T37" s="91"/>
      <c r="U37" s="91"/>
      <c r="V37" s="91"/>
      <c r="W37" s="91"/>
      <c r="X37" s="91"/>
      <c r="Y37" s="91"/>
      <c r="Z37" s="91"/>
    </row>
    <row r="38" spans="1:26" ht="13.35" customHeight="1">
      <c r="A38" s="91"/>
      <c r="B38" s="101"/>
      <c r="C38" s="11"/>
      <c r="D38" s="9"/>
      <c r="E38" s="9"/>
      <c r="F38" s="9"/>
      <c r="G38" s="9"/>
      <c r="H38" s="9"/>
      <c r="I38" s="9"/>
      <c r="J38" s="9"/>
      <c r="K38" s="9"/>
      <c r="P38" s="9"/>
      <c r="R38" s="102"/>
      <c r="S38" s="91"/>
      <c r="T38" s="91"/>
      <c r="U38" s="91"/>
      <c r="V38" s="91"/>
      <c r="W38" s="91"/>
      <c r="X38" s="91"/>
      <c r="Y38" s="91"/>
      <c r="Z38" s="91"/>
    </row>
    <row r="39" spans="1:26" ht="20.25" customHeight="1">
      <c r="A39" s="91"/>
      <c r="B39" s="101"/>
      <c r="C39" s="13" t="s">
        <v>64</v>
      </c>
      <c r="D39" s="9"/>
      <c r="E39" s="9"/>
      <c r="F39" s="9"/>
      <c r="G39" s="9"/>
      <c r="H39" s="9"/>
      <c r="I39" s="9"/>
      <c r="J39" s="9"/>
      <c r="K39" s="9"/>
      <c r="P39" s="9"/>
      <c r="R39" s="102"/>
      <c r="S39" s="91"/>
      <c r="T39" s="91"/>
      <c r="U39" s="91"/>
      <c r="V39" s="91"/>
      <c r="W39" s="91"/>
      <c r="X39" s="91"/>
      <c r="Y39" s="91"/>
      <c r="Z39" s="91"/>
    </row>
    <row r="40" spans="1:26" s="18" customFormat="1" ht="22.5">
      <c r="A40" s="94"/>
      <c r="B40" s="112"/>
      <c r="C40" s="8" t="s">
        <v>65</v>
      </c>
      <c r="F40" s="17"/>
      <c r="G40" s="17"/>
      <c r="H40" s="17"/>
      <c r="I40" s="17"/>
      <c r="J40" s="17"/>
      <c r="K40" s="17"/>
      <c r="P40" s="17"/>
      <c r="R40" s="113"/>
      <c r="S40" s="94"/>
      <c r="T40" s="94"/>
      <c r="U40" s="94"/>
      <c r="V40" s="94"/>
      <c r="W40" s="94"/>
      <c r="X40" s="94"/>
      <c r="Y40" s="94"/>
      <c r="Z40" s="94"/>
    </row>
    <row r="41" spans="1:26" s="18" customFormat="1" ht="22.5">
      <c r="A41" s="94"/>
      <c r="B41" s="112"/>
      <c r="C41" s="8" t="s">
        <v>66</v>
      </c>
      <c r="F41" s="17"/>
      <c r="G41" s="17"/>
      <c r="H41" s="17"/>
      <c r="I41" s="17"/>
      <c r="J41" s="17"/>
      <c r="K41" s="17"/>
      <c r="P41" s="17"/>
      <c r="R41" s="113"/>
      <c r="S41" s="94"/>
      <c r="T41" s="94"/>
      <c r="U41" s="94"/>
      <c r="V41" s="94"/>
      <c r="W41" s="94"/>
      <c r="X41" s="94"/>
      <c r="Y41" s="94"/>
      <c r="Z41" s="94"/>
    </row>
    <row r="42" spans="1:26" s="18" customFormat="1" ht="22.5">
      <c r="A42" s="94"/>
      <c r="B42" s="112"/>
      <c r="C42" s="8" t="s">
        <v>67</v>
      </c>
      <c r="F42" s="17"/>
      <c r="G42" s="17"/>
      <c r="H42" s="17"/>
      <c r="I42" s="17"/>
      <c r="J42" s="17"/>
      <c r="K42" s="17"/>
      <c r="P42" s="17"/>
      <c r="R42" s="113"/>
      <c r="S42" s="94"/>
      <c r="T42" s="94"/>
      <c r="U42" s="94"/>
      <c r="V42" s="94"/>
      <c r="W42" s="94"/>
      <c r="X42" s="94"/>
      <c r="Y42" s="94"/>
      <c r="Z42" s="94"/>
    </row>
    <row r="43" spans="1:26" s="18" customFormat="1" ht="22.5">
      <c r="A43" s="94"/>
      <c r="B43" s="112"/>
      <c r="C43" s="8" t="s">
        <v>68</v>
      </c>
      <c r="F43" s="17"/>
      <c r="G43" s="17"/>
      <c r="H43" s="17"/>
      <c r="I43" s="17"/>
      <c r="J43" s="17"/>
      <c r="K43" s="17"/>
      <c r="P43" s="17"/>
      <c r="R43" s="113"/>
      <c r="S43" s="94"/>
      <c r="T43" s="94"/>
      <c r="U43" s="94"/>
      <c r="V43" s="94"/>
      <c r="W43" s="94"/>
      <c r="X43" s="94"/>
      <c r="Y43" s="94"/>
      <c r="Z43" s="94"/>
    </row>
    <row r="44" spans="1:26" s="18" customFormat="1" ht="22.5">
      <c r="A44" s="94"/>
      <c r="B44" s="112"/>
      <c r="C44" s="8" t="s">
        <v>355</v>
      </c>
      <c r="F44" s="17"/>
      <c r="G44" s="17"/>
      <c r="H44" s="17"/>
      <c r="I44" s="17"/>
      <c r="J44" s="17"/>
      <c r="K44" s="17"/>
      <c r="P44" s="17"/>
      <c r="R44" s="113"/>
      <c r="S44" s="94"/>
      <c r="T44" s="94"/>
      <c r="U44" s="94"/>
      <c r="V44" s="94"/>
      <c r="W44" s="94"/>
      <c r="X44" s="94"/>
      <c r="Y44" s="94"/>
      <c r="Z44" s="94"/>
    </row>
    <row r="45" spans="1:26" s="18" customFormat="1" ht="22.5">
      <c r="A45" s="94"/>
      <c r="B45" s="112"/>
      <c r="C45" s="8" t="s">
        <v>366</v>
      </c>
      <c r="F45" s="17"/>
      <c r="G45" s="17"/>
      <c r="H45" s="17"/>
      <c r="I45" s="17"/>
      <c r="J45" s="17"/>
      <c r="K45" s="17"/>
      <c r="P45" s="17"/>
      <c r="R45" s="113"/>
      <c r="S45" s="94"/>
      <c r="T45" s="94"/>
      <c r="U45" s="94"/>
      <c r="V45" s="94"/>
      <c r="W45" s="94"/>
      <c r="X45" s="94"/>
      <c r="Y45" s="94"/>
      <c r="Z45" s="94"/>
    </row>
    <row r="46" spans="1:26" s="18" customFormat="1" ht="22.5">
      <c r="A46" s="94"/>
      <c r="B46" s="112"/>
      <c r="C46" s="8" t="s">
        <v>367</v>
      </c>
      <c r="F46" s="17"/>
      <c r="G46" s="17"/>
      <c r="H46" s="17"/>
      <c r="I46" s="17"/>
      <c r="J46" s="17"/>
      <c r="K46" s="17"/>
      <c r="P46" s="17"/>
      <c r="R46" s="113"/>
      <c r="S46" s="94"/>
      <c r="T46" s="94"/>
      <c r="U46" s="94"/>
      <c r="V46" s="94"/>
      <c r="W46" s="94"/>
      <c r="X46" s="94"/>
      <c r="Y46" s="94"/>
      <c r="Z46" s="94"/>
    </row>
    <row r="47" spans="1:26" s="18" customFormat="1" ht="22.5">
      <c r="A47" s="94"/>
      <c r="B47" s="112"/>
      <c r="C47" s="8" t="s">
        <v>474</v>
      </c>
      <c r="F47" s="17"/>
      <c r="G47" s="17"/>
      <c r="H47" s="17"/>
      <c r="I47" s="17"/>
      <c r="J47" s="17"/>
      <c r="K47" s="17"/>
      <c r="P47" s="17"/>
      <c r="R47" s="113"/>
      <c r="S47" s="94"/>
      <c r="T47" s="94"/>
      <c r="U47" s="94"/>
      <c r="V47" s="94"/>
      <c r="W47" s="94"/>
      <c r="X47" s="94"/>
      <c r="Y47" s="94"/>
      <c r="Z47" s="94"/>
    </row>
    <row r="48" spans="1:26" s="18" customFormat="1" ht="22.5">
      <c r="A48" s="94"/>
      <c r="B48" s="112"/>
      <c r="C48" s="8" t="s">
        <v>475</v>
      </c>
      <c r="F48" s="17"/>
      <c r="G48" s="17"/>
      <c r="H48" s="17"/>
      <c r="I48" s="17"/>
      <c r="J48" s="17"/>
      <c r="K48" s="17"/>
      <c r="P48" s="17"/>
      <c r="R48" s="113"/>
      <c r="S48" s="94"/>
      <c r="T48" s="94"/>
      <c r="U48" s="94"/>
      <c r="V48" s="94"/>
      <c r="W48" s="94"/>
      <c r="X48" s="94"/>
      <c r="Y48" s="94"/>
      <c r="Z48" s="94"/>
    </row>
    <row r="49" spans="1:26" s="18" customFormat="1" ht="22.15" customHeight="1">
      <c r="A49" s="94"/>
      <c r="B49" s="112"/>
      <c r="F49" s="17"/>
      <c r="G49" s="17"/>
      <c r="H49" s="17"/>
      <c r="I49" s="17"/>
      <c r="J49" s="17"/>
      <c r="K49" s="17"/>
      <c r="P49" s="17"/>
      <c r="R49" s="113"/>
      <c r="S49" s="94"/>
      <c r="T49" s="94"/>
      <c r="U49" s="94"/>
      <c r="V49" s="94"/>
      <c r="W49" s="94"/>
      <c r="X49" s="94"/>
      <c r="Y49" s="94"/>
      <c r="Z49" s="94"/>
    </row>
    <row r="50" spans="1:26" ht="26.1" customHeight="1">
      <c r="A50" s="91"/>
      <c r="B50" s="103"/>
      <c r="C50" s="8"/>
      <c r="D50" s="164" t="s">
        <v>17</v>
      </c>
      <c r="E50" s="10"/>
      <c r="F50" s="160" t="s">
        <v>18</v>
      </c>
      <c r="G50" s="12"/>
      <c r="H50" s="12"/>
      <c r="I50" s="9"/>
      <c r="K50" s="12"/>
      <c r="L50" s="12"/>
      <c r="M50" s="12"/>
      <c r="N50" s="14"/>
      <c r="O50" s="9"/>
      <c r="P50" s="9"/>
      <c r="Q50" s="9"/>
      <c r="R50" s="114"/>
      <c r="S50" s="91"/>
      <c r="T50" s="91"/>
      <c r="U50" s="91"/>
      <c r="V50" s="91"/>
      <c r="W50" s="91"/>
      <c r="X50" s="91"/>
      <c r="Y50" s="91"/>
      <c r="Z50" s="91"/>
    </row>
    <row r="51" spans="1:26" ht="21" customHeight="1">
      <c r="A51" s="91"/>
      <c r="B51" s="103"/>
      <c r="C51" s="438" t="s">
        <v>70</v>
      </c>
      <c r="D51" s="438"/>
      <c r="E51" s="31" t="s">
        <v>44</v>
      </c>
      <c r="F51" s="31" t="s">
        <v>45</v>
      </c>
      <c r="G51" s="31" t="s">
        <v>46</v>
      </c>
      <c r="H51" s="31" t="s">
        <v>47</v>
      </c>
      <c r="I51" s="31" t="s">
        <v>48</v>
      </c>
      <c r="J51" s="31" t="s">
        <v>49</v>
      </c>
      <c r="K51" s="31" t="s">
        <v>50</v>
      </c>
      <c r="L51" s="31" t="s">
        <v>51</v>
      </c>
      <c r="M51" s="31" t="s">
        <v>52</v>
      </c>
      <c r="N51" s="31" t="s">
        <v>53</v>
      </c>
      <c r="O51" s="31" t="s">
        <v>54</v>
      </c>
      <c r="P51" s="31" t="s">
        <v>55</v>
      </c>
      <c r="Q51" s="31" t="s">
        <v>71</v>
      </c>
      <c r="R51" s="102"/>
      <c r="S51" s="91"/>
      <c r="T51" s="91"/>
      <c r="U51" s="91"/>
      <c r="V51" s="91"/>
      <c r="W51" s="91"/>
      <c r="X51" s="91"/>
      <c r="Y51" s="91"/>
      <c r="Z51" s="91"/>
    </row>
    <row r="52" spans="1:26" ht="21" customHeight="1">
      <c r="A52" s="91"/>
      <c r="B52" s="103"/>
      <c r="C52" s="437" t="s">
        <v>72</v>
      </c>
      <c r="D52" s="437"/>
      <c r="E52" s="233" t="s">
        <v>58</v>
      </c>
      <c r="F52" s="233" t="s">
        <v>58</v>
      </c>
      <c r="G52" s="233" t="s">
        <v>58</v>
      </c>
      <c r="H52" s="233" t="s">
        <v>58</v>
      </c>
      <c r="I52" s="233" t="s">
        <v>58</v>
      </c>
      <c r="J52" s="233" t="s">
        <v>58</v>
      </c>
      <c r="K52" s="233" t="s">
        <v>58</v>
      </c>
      <c r="L52" s="233" t="s">
        <v>58</v>
      </c>
      <c r="M52" s="233" t="s">
        <v>58</v>
      </c>
      <c r="N52" s="233" t="s">
        <v>58</v>
      </c>
      <c r="O52" s="233" t="s">
        <v>58</v>
      </c>
      <c r="P52" s="233" t="s">
        <v>58</v>
      </c>
      <c r="Q52" s="129"/>
      <c r="R52" s="102"/>
      <c r="S52" s="91"/>
      <c r="T52" s="91"/>
      <c r="U52" s="91"/>
      <c r="V52" s="91"/>
      <c r="W52" s="91"/>
      <c r="X52" s="91"/>
      <c r="Y52" s="91"/>
      <c r="Z52" s="91"/>
    </row>
    <row r="53" spans="1:26" ht="22.5" customHeight="1">
      <c r="A53" s="91"/>
      <c r="B53" s="103"/>
      <c r="C53" s="437" t="s">
        <v>73</v>
      </c>
      <c r="D53" s="437"/>
      <c r="E53" s="156">
        <f>'（済）メンテナンス用_勤務日数'!C24</f>
        <v>21</v>
      </c>
      <c r="F53" s="156">
        <f>'（済）メンテナンス用_勤務日数'!D24</f>
        <v>20</v>
      </c>
      <c r="G53" s="156">
        <f>'（済）メンテナンス用_勤務日数'!E24</f>
        <v>21</v>
      </c>
      <c r="H53" s="156">
        <f>'（済）メンテナンス用_勤務日数'!F24</f>
        <v>22</v>
      </c>
      <c r="I53" s="156">
        <f>'（済）メンテナンス用_勤務日数'!G24</f>
        <v>20</v>
      </c>
      <c r="J53" s="156">
        <f>'（済）メンテナンス用_勤務日数'!H24</f>
        <v>20</v>
      </c>
      <c r="K53" s="156">
        <f>'（済）メンテナンス用_勤務日数'!I24</f>
        <v>22</v>
      </c>
      <c r="L53" s="156">
        <f>'（済）メンテナンス用_勤務日数'!J24</f>
        <v>18</v>
      </c>
      <c r="M53" s="156">
        <f>'（済）メンテナンス用_勤務日数'!K24</f>
        <v>20</v>
      </c>
      <c r="N53" s="156">
        <f>'（済）メンテナンス用_勤務日数'!L24</f>
        <v>19</v>
      </c>
      <c r="O53" s="156">
        <f>'（済）メンテナンス用_勤務日数'!M24</f>
        <v>18</v>
      </c>
      <c r="P53" s="156">
        <f>'（済）メンテナンス用_勤務日数'!N24</f>
        <v>21</v>
      </c>
      <c r="Q53" s="156">
        <f>SUM(E53:P53)</f>
        <v>242</v>
      </c>
      <c r="R53" s="102"/>
      <c r="S53" s="91"/>
      <c r="T53" s="91"/>
      <c r="U53" s="91"/>
      <c r="V53" s="91"/>
      <c r="W53" s="91"/>
      <c r="X53" s="91"/>
      <c r="Y53" s="91"/>
      <c r="Z53" s="91"/>
    </row>
    <row r="54" spans="1:26" ht="22.5" customHeight="1">
      <c r="A54" s="91"/>
      <c r="B54" s="103"/>
      <c r="C54" s="437" t="s">
        <v>74</v>
      </c>
      <c r="D54" s="437"/>
      <c r="E54" s="156">
        <f>'（済）メンテナンス用_勤務日数'!C33</f>
        <v>162.75</v>
      </c>
      <c r="F54" s="156">
        <f>'（済）メンテナンス用_勤務日数'!D33</f>
        <v>155</v>
      </c>
      <c r="G54" s="156">
        <f>'（済）メンテナンス用_勤務日数'!E33</f>
        <v>162.75</v>
      </c>
      <c r="H54" s="156">
        <f>'（済）メンテナンス用_勤務日数'!F33</f>
        <v>170.5</v>
      </c>
      <c r="I54" s="156">
        <f>'（済）メンテナンス用_勤務日数'!G33</f>
        <v>155</v>
      </c>
      <c r="J54" s="156">
        <f>'（済）メンテナンス用_勤務日数'!H33</f>
        <v>155</v>
      </c>
      <c r="K54" s="156">
        <f>'（済）メンテナンス用_勤務日数'!I33</f>
        <v>170.5</v>
      </c>
      <c r="L54" s="156">
        <f>'（済）メンテナンス用_勤務日数'!J33</f>
        <v>139.5</v>
      </c>
      <c r="M54" s="156">
        <f>'（済）メンテナンス用_勤務日数'!K33</f>
        <v>155</v>
      </c>
      <c r="N54" s="156">
        <f>'（済）メンテナンス用_勤務日数'!L33</f>
        <v>147.25</v>
      </c>
      <c r="O54" s="156">
        <f>'（済）メンテナンス用_勤務日数'!M33</f>
        <v>139.5</v>
      </c>
      <c r="P54" s="156">
        <f>'（済）メンテナンス用_勤務日数'!N33</f>
        <v>162.75</v>
      </c>
      <c r="Q54" s="156">
        <f>SUM(E54:P54)</f>
        <v>1875.5</v>
      </c>
      <c r="R54" s="102"/>
      <c r="S54" s="91"/>
      <c r="T54" s="91"/>
      <c r="U54" s="91"/>
      <c r="V54" s="91"/>
      <c r="W54" s="91"/>
      <c r="X54" s="91"/>
      <c r="Y54" s="91"/>
      <c r="Z54" s="91"/>
    </row>
    <row r="55" spans="1:26" ht="22.5" customHeight="1">
      <c r="A55" s="91"/>
      <c r="B55" s="103"/>
      <c r="C55" s="445" t="s">
        <v>75</v>
      </c>
      <c r="D55" s="161" t="s">
        <v>76</v>
      </c>
      <c r="E55" s="157"/>
      <c r="F55" s="157"/>
      <c r="G55" s="157"/>
      <c r="H55" s="157"/>
      <c r="I55" s="157"/>
      <c r="J55" s="157"/>
      <c r="K55" s="157"/>
      <c r="L55" s="157"/>
      <c r="M55" s="157"/>
      <c r="N55" s="157"/>
      <c r="O55" s="157"/>
      <c r="P55" s="157"/>
      <c r="Q55" s="156"/>
      <c r="R55" s="102"/>
      <c r="S55" s="91"/>
      <c r="T55" s="91"/>
      <c r="U55" s="91"/>
      <c r="V55" s="91"/>
      <c r="W55" s="91"/>
      <c r="X55" s="91"/>
      <c r="Y55" s="91"/>
      <c r="Z55" s="91"/>
    </row>
    <row r="56" spans="1:26" ht="22.5" customHeight="1">
      <c r="A56" s="91"/>
      <c r="B56" s="103"/>
      <c r="C56" s="446"/>
      <c r="D56" s="161" t="s">
        <v>77</v>
      </c>
      <c r="E56" s="157"/>
      <c r="F56" s="157"/>
      <c r="G56" s="157"/>
      <c r="H56" s="157"/>
      <c r="I56" s="157"/>
      <c r="J56" s="157"/>
      <c r="K56" s="157"/>
      <c r="L56" s="157"/>
      <c r="M56" s="157"/>
      <c r="N56" s="157"/>
      <c r="O56" s="157"/>
      <c r="P56" s="157"/>
      <c r="Q56" s="156"/>
      <c r="R56" s="102"/>
      <c r="S56" s="91"/>
      <c r="T56" s="91"/>
      <c r="U56" s="91"/>
      <c r="V56" s="91"/>
      <c r="W56" s="91"/>
      <c r="X56" s="91"/>
      <c r="Y56" s="91"/>
      <c r="Z56" s="91"/>
    </row>
    <row r="57" spans="1:26" ht="22.5" customHeight="1">
      <c r="A57" s="91"/>
      <c r="B57" s="103"/>
      <c r="C57" s="442" t="s">
        <v>78</v>
      </c>
      <c r="D57" s="162" t="s">
        <v>79</v>
      </c>
      <c r="E57" s="21">
        <f>E58*12</f>
        <v>3300000</v>
      </c>
      <c r="F57" s="21">
        <f t="shared" ref="F57:P57" si="0">F58*12</f>
        <v>3300000</v>
      </c>
      <c r="G57" s="21">
        <f t="shared" si="0"/>
        <v>3300000</v>
      </c>
      <c r="H57" s="21">
        <f t="shared" si="0"/>
        <v>3300000</v>
      </c>
      <c r="I57" s="21">
        <f t="shared" si="0"/>
        <v>3300000</v>
      </c>
      <c r="J57" s="21">
        <f t="shared" si="0"/>
        <v>3300000</v>
      </c>
      <c r="K57" s="21">
        <f t="shared" si="0"/>
        <v>3300000</v>
      </c>
      <c r="L57" s="21">
        <f t="shared" si="0"/>
        <v>3300000</v>
      </c>
      <c r="M57" s="21">
        <f t="shared" si="0"/>
        <v>3300000</v>
      </c>
      <c r="N57" s="21">
        <f t="shared" si="0"/>
        <v>3300000</v>
      </c>
      <c r="O57" s="21">
        <f t="shared" si="0"/>
        <v>3300000</v>
      </c>
      <c r="P57" s="21">
        <f t="shared" si="0"/>
        <v>3300000</v>
      </c>
      <c r="Q57" s="155" t="s">
        <v>80</v>
      </c>
      <c r="R57" s="102"/>
      <c r="S57" s="91"/>
      <c r="T57" s="91"/>
      <c r="U57" s="91"/>
      <c r="V57" s="91"/>
      <c r="W57" s="91"/>
      <c r="X57" s="91"/>
      <c r="Y57" s="91"/>
      <c r="Z57" s="91"/>
    </row>
    <row r="58" spans="1:26" s="15" customFormat="1" ht="22.5" customHeight="1">
      <c r="A58" s="95"/>
      <c r="B58" s="115"/>
      <c r="C58" s="443"/>
      <c r="D58" s="31" t="s">
        <v>81</v>
      </c>
      <c r="E58" s="21">
        <f>$E$17</f>
        <v>275000</v>
      </c>
      <c r="F58" s="21">
        <f t="shared" ref="F58:P58" si="1">$E$17</f>
        <v>275000</v>
      </c>
      <c r="G58" s="21">
        <f t="shared" si="1"/>
        <v>275000</v>
      </c>
      <c r="H58" s="21">
        <f t="shared" si="1"/>
        <v>275000</v>
      </c>
      <c r="I58" s="21">
        <f t="shared" si="1"/>
        <v>275000</v>
      </c>
      <c r="J58" s="21">
        <f t="shared" si="1"/>
        <v>275000</v>
      </c>
      <c r="K58" s="21">
        <f t="shared" si="1"/>
        <v>275000</v>
      </c>
      <c r="L58" s="21">
        <f t="shared" si="1"/>
        <v>275000</v>
      </c>
      <c r="M58" s="21">
        <f t="shared" si="1"/>
        <v>275000</v>
      </c>
      <c r="N58" s="21">
        <f t="shared" si="1"/>
        <v>275000</v>
      </c>
      <c r="O58" s="21">
        <f t="shared" si="1"/>
        <v>275000</v>
      </c>
      <c r="P58" s="21">
        <f t="shared" si="1"/>
        <v>275000</v>
      </c>
      <c r="Q58" s="26">
        <f>SUM(E58:P58)</f>
        <v>3300000</v>
      </c>
      <c r="R58" s="116"/>
      <c r="S58" s="95"/>
      <c r="T58" s="95"/>
      <c r="U58" s="95"/>
      <c r="V58" s="95"/>
      <c r="W58" s="95"/>
      <c r="X58" s="95"/>
      <c r="Y58" s="95"/>
      <c r="Z58" s="95"/>
    </row>
    <row r="59" spans="1:26" s="15" customFormat="1" ht="22.5" customHeight="1">
      <c r="A59" s="95"/>
      <c r="B59" s="115"/>
      <c r="C59" s="443"/>
      <c r="D59" s="31" t="s">
        <v>32</v>
      </c>
      <c r="E59" s="21">
        <f>$E$18</f>
        <v>0</v>
      </c>
      <c r="F59" s="21">
        <f t="shared" ref="F59:P59" si="2">$E$18</f>
        <v>0</v>
      </c>
      <c r="G59" s="21">
        <f t="shared" si="2"/>
        <v>0</v>
      </c>
      <c r="H59" s="21">
        <f t="shared" si="2"/>
        <v>0</v>
      </c>
      <c r="I59" s="21">
        <f t="shared" si="2"/>
        <v>0</v>
      </c>
      <c r="J59" s="21">
        <f t="shared" si="2"/>
        <v>0</v>
      </c>
      <c r="K59" s="21">
        <f t="shared" si="2"/>
        <v>0</v>
      </c>
      <c r="L59" s="21">
        <f t="shared" si="2"/>
        <v>0</v>
      </c>
      <c r="M59" s="21">
        <f t="shared" si="2"/>
        <v>0</v>
      </c>
      <c r="N59" s="21">
        <f t="shared" si="2"/>
        <v>0</v>
      </c>
      <c r="O59" s="21">
        <f t="shared" si="2"/>
        <v>0</v>
      </c>
      <c r="P59" s="21">
        <f t="shared" si="2"/>
        <v>0</v>
      </c>
      <c r="Q59" s="26">
        <f>SUM(E59:P59)</f>
        <v>0</v>
      </c>
      <c r="R59" s="116"/>
      <c r="S59" s="95"/>
      <c r="T59" s="95"/>
      <c r="U59" s="95"/>
      <c r="V59" s="95"/>
      <c r="W59" s="95"/>
      <c r="X59" s="95"/>
      <c r="Y59" s="95"/>
      <c r="Z59" s="95"/>
    </row>
    <row r="60" spans="1:26" s="15" customFormat="1" ht="22.5" customHeight="1">
      <c r="A60" s="95"/>
      <c r="B60" s="115"/>
      <c r="C60" s="443"/>
      <c r="D60" s="31" t="s">
        <v>82</v>
      </c>
      <c r="E60" s="234"/>
      <c r="F60" s="234">
        <v>0</v>
      </c>
      <c r="G60" s="234">
        <v>0</v>
      </c>
      <c r="H60" s="234">
        <v>0</v>
      </c>
      <c r="I60" s="234">
        <v>0</v>
      </c>
      <c r="J60" s="234">
        <v>0</v>
      </c>
      <c r="K60" s="234">
        <v>0</v>
      </c>
      <c r="L60" s="234">
        <v>0</v>
      </c>
      <c r="M60" s="234">
        <v>0</v>
      </c>
      <c r="N60" s="234">
        <v>0</v>
      </c>
      <c r="O60" s="234">
        <v>0</v>
      </c>
      <c r="P60" s="234">
        <v>0</v>
      </c>
      <c r="Q60" s="20">
        <f>SUM(E60:P60)</f>
        <v>0</v>
      </c>
      <c r="R60" s="116"/>
      <c r="S60" s="95"/>
      <c r="T60" s="95"/>
      <c r="U60" s="95"/>
      <c r="V60" s="95"/>
      <c r="W60" s="95"/>
      <c r="X60" s="95"/>
      <c r="Y60" s="95"/>
      <c r="Z60" s="95"/>
    </row>
    <row r="61" spans="1:26" s="15" customFormat="1" ht="22.5" customHeight="1">
      <c r="A61" s="95"/>
      <c r="B61" s="115"/>
      <c r="C61" s="444"/>
      <c r="D61" s="32" t="s">
        <v>83</v>
      </c>
      <c r="E61" s="132">
        <f t="shared" ref="E61:P61" si="3">IF(E52="無","0",SUM(E58:E60))</f>
        <v>275000</v>
      </c>
      <c r="F61" s="132">
        <f t="shared" si="3"/>
        <v>275000</v>
      </c>
      <c r="G61" s="132">
        <f t="shared" si="3"/>
        <v>275000</v>
      </c>
      <c r="H61" s="132">
        <f t="shared" si="3"/>
        <v>275000</v>
      </c>
      <c r="I61" s="132">
        <f t="shared" si="3"/>
        <v>275000</v>
      </c>
      <c r="J61" s="132">
        <f t="shared" si="3"/>
        <v>275000</v>
      </c>
      <c r="K61" s="132">
        <f t="shared" si="3"/>
        <v>275000</v>
      </c>
      <c r="L61" s="132">
        <f t="shared" si="3"/>
        <v>275000</v>
      </c>
      <c r="M61" s="132">
        <f t="shared" si="3"/>
        <v>275000</v>
      </c>
      <c r="N61" s="132">
        <f t="shared" si="3"/>
        <v>275000</v>
      </c>
      <c r="O61" s="132">
        <f t="shared" si="3"/>
        <v>275000</v>
      </c>
      <c r="P61" s="132">
        <f t="shared" si="3"/>
        <v>275000</v>
      </c>
      <c r="Q61" s="33">
        <f>SUM(E61:P61)</f>
        <v>3300000</v>
      </c>
      <c r="R61" s="116"/>
      <c r="S61" s="95"/>
      <c r="T61" s="95"/>
      <c r="U61" s="95"/>
      <c r="V61" s="95"/>
      <c r="W61" s="95"/>
      <c r="X61" s="95"/>
      <c r="Y61" s="95"/>
      <c r="Z61" s="95"/>
    </row>
    <row r="62" spans="1:26" s="15" customFormat="1" ht="22.5" customHeight="1">
      <c r="A62" s="95"/>
      <c r="B62" s="115"/>
      <c r="C62" s="463" t="s">
        <v>84</v>
      </c>
      <c r="D62" s="31" t="s">
        <v>85</v>
      </c>
      <c r="E62" s="25">
        <f>IF(E33="有",INT(E96*E102/1000/2),0)</f>
        <v>11331</v>
      </c>
      <c r="F62" s="25">
        <f t="shared" ref="F62:P62" si="4">IF(F33="有",INT(F96*F102/1000/2),0)</f>
        <v>11331</v>
      </c>
      <c r="G62" s="25">
        <f t="shared" si="4"/>
        <v>11331</v>
      </c>
      <c r="H62" s="25">
        <f t="shared" si="4"/>
        <v>11331</v>
      </c>
      <c r="I62" s="25">
        <f t="shared" si="4"/>
        <v>11331</v>
      </c>
      <c r="J62" s="25">
        <f t="shared" si="4"/>
        <v>11331</v>
      </c>
      <c r="K62" s="25">
        <f t="shared" si="4"/>
        <v>11331</v>
      </c>
      <c r="L62" s="25">
        <f t="shared" si="4"/>
        <v>11331</v>
      </c>
      <c r="M62" s="25">
        <f t="shared" si="4"/>
        <v>11331</v>
      </c>
      <c r="N62" s="25">
        <f t="shared" si="4"/>
        <v>11331</v>
      </c>
      <c r="O62" s="25">
        <f t="shared" si="4"/>
        <v>11331</v>
      </c>
      <c r="P62" s="25">
        <f t="shared" si="4"/>
        <v>11331</v>
      </c>
      <c r="Q62" s="20">
        <f t="shared" ref="Q62:Q68" si="5">SUM(E62:P62)</f>
        <v>135972</v>
      </c>
      <c r="R62" s="349" t="s">
        <v>17</v>
      </c>
      <c r="S62" s="95"/>
      <c r="T62" s="95"/>
      <c r="U62" s="95"/>
      <c r="V62" s="95"/>
      <c r="W62" s="95"/>
      <c r="X62" s="95"/>
      <c r="Y62" s="95"/>
      <c r="Z62" s="95"/>
    </row>
    <row r="63" spans="1:26" s="15" customFormat="1" ht="22.5" customHeight="1">
      <c r="A63" s="95"/>
      <c r="B63" s="115"/>
      <c r="C63" s="463"/>
      <c r="D63" s="31" t="s">
        <v>86</v>
      </c>
      <c r="E63" s="20">
        <f t="shared" ref="E63:P63" si="6">IF(E33="有",INT(E97*E103/1000/2),0)</f>
        <v>25620</v>
      </c>
      <c r="F63" s="20">
        <f t="shared" si="6"/>
        <v>25620</v>
      </c>
      <c r="G63" s="20">
        <f t="shared" si="6"/>
        <v>25620</v>
      </c>
      <c r="H63" s="20">
        <f t="shared" si="6"/>
        <v>25620</v>
      </c>
      <c r="I63" s="20">
        <f t="shared" si="6"/>
        <v>25620</v>
      </c>
      <c r="J63" s="20">
        <f t="shared" si="6"/>
        <v>25620</v>
      </c>
      <c r="K63" s="20">
        <f t="shared" si="6"/>
        <v>25620</v>
      </c>
      <c r="L63" s="20">
        <f t="shared" si="6"/>
        <v>25620</v>
      </c>
      <c r="M63" s="20">
        <f t="shared" si="6"/>
        <v>25620</v>
      </c>
      <c r="N63" s="20">
        <f t="shared" si="6"/>
        <v>25620</v>
      </c>
      <c r="O63" s="20">
        <f t="shared" si="6"/>
        <v>25620</v>
      </c>
      <c r="P63" s="20">
        <f t="shared" si="6"/>
        <v>25620</v>
      </c>
      <c r="Q63" s="20">
        <f t="shared" si="5"/>
        <v>307440</v>
      </c>
      <c r="R63" s="116"/>
      <c r="S63" s="95"/>
      <c r="T63" s="95"/>
      <c r="U63" s="95"/>
      <c r="V63" s="95"/>
      <c r="W63" s="95"/>
      <c r="X63" s="95"/>
      <c r="Y63" s="95"/>
      <c r="Z63" s="95"/>
    </row>
    <row r="64" spans="1:26" s="15" customFormat="1" ht="22.5" customHeight="1">
      <c r="A64" s="95"/>
      <c r="B64" s="115"/>
      <c r="C64" s="463"/>
      <c r="D64" s="31" t="s">
        <v>87</v>
      </c>
      <c r="E64" s="20">
        <f t="shared" ref="E64:P64" si="7">IF(E33="有",INT(E97*E104/1000/2),0)</f>
        <v>0</v>
      </c>
      <c r="F64" s="20">
        <f t="shared" si="7"/>
        <v>0</v>
      </c>
      <c r="G64" s="20">
        <f t="shared" si="7"/>
        <v>0</v>
      </c>
      <c r="H64" s="20">
        <f t="shared" si="7"/>
        <v>0</v>
      </c>
      <c r="I64" s="20">
        <f t="shared" si="7"/>
        <v>0</v>
      </c>
      <c r="J64" s="20">
        <f t="shared" si="7"/>
        <v>0</v>
      </c>
      <c r="K64" s="20">
        <f t="shared" si="7"/>
        <v>0</v>
      </c>
      <c r="L64" s="20">
        <f t="shared" si="7"/>
        <v>0</v>
      </c>
      <c r="M64" s="20">
        <f t="shared" si="7"/>
        <v>0</v>
      </c>
      <c r="N64" s="20">
        <f t="shared" si="7"/>
        <v>0</v>
      </c>
      <c r="O64" s="20">
        <f t="shared" si="7"/>
        <v>0</v>
      </c>
      <c r="P64" s="20">
        <f t="shared" si="7"/>
        <v>0</v>
      </c>
      <c r="Q64" s="20">
        <f t="shared" si="5"/>
        <v>0</v>
      </c>
      <c r="R64" s="116"/>
      <c r="S64" s="95"/>
      <c r="T64" s="95"/>
      <c r="U64" s="95"/>
      <c r="V64" s="95"/>
      <c r="W64" s="95"/>
      <c r="X64" s="95"/>
      <c r="Y64" s="95"/>
      <c r="Z64" s="95"/>
    </row>
    <row r="65" spans="1:26" s="15" customFormat="1" ht="22.5" customHeight="1">
      <c r="A65" s="95"/>
      <c r="B65" s="115"/>
      <c r="C65" s="463"/>
      <c r="D65" s="31" t="s">
        <v>88</v>
      </c>
      <c r="E65" s="20">
        <f t="shared" ref="E65:P65" si="8">IF(E33="有",INT(E97*E105/1000),0)</f>
        <v>0</v>
      </c>
      <c r="F65" s="20">
        <f t="shared" si="8"/>
        <v>0</v>
      </c>
      <c r="G65" s="20">
        <f t="shared" si="8"/>
        <v>0</v>
      </c>
      <c r="H65" s="20">
        <f t="shared" si="8"/>
        <v>0</v>
      </c>
      <c r="I65" s="20">
        <f t="shared" si="8"/>
        <v>0</v>
      </c>
      <c r="J65" s="20">
        <f t="shared" si="8"/>
        <v>0</v>
      </c>
      <c r="K65" s="20">
        <f t="shared" si="8"/>
        <v>0</v>
      </c>
      <c r="L65" s="20">
        <f t="shared" si="8"/>
        <v>0</v>
      </c>
      <c r="M65" s="20">
        <f t="shared" si="8"/>
        <v>0</v>
      </c>
      <c r="N65" s="20">
        <f t="shared" si="8"/>
        <v>0</v>
      </c>
      <c r="O65" s="20">
        <f t="shared" si="8"/>
        <v>0</v>
      </c>
      <c r="P65" s="20">
        <f t="shared" si="8"/>
        <v>0</v>
      </c>
      <c r="Q65" s="20">
        <f t="shared" si="5"/>
        <v>0</v>
      </c>
      <c r="R65" s="116"/>
      <c r="S65" s="95"/>
      <c r="T65" s="95"/>
      <c r="U65" s="95"/>
      <c r="V65" s="95"/>
      <c r="W65" s="95"/>
      <c r="X65" s="95"/>
      <c r="Y65" s="95"/>
      <c r="Z65" s="95"/>
    </row>
    <row r="66" spans="1:26" s="15" customFormat="1" ht="22.5" customHeight="1">
      <c r="A66" s="95"/>
      <c r="B66" s="115"/>
      <c r="C66" s="463"/>
      <c r="D66" s="31" t="s">
        <v>60</v>
      </c>
      <c r="E66" s="20">
        <f t="shared" ref="E66:P66" si="9">IF(E34="有",INT(E96*E106/1000/2),0)</f>
        <v>2842</v>
      </c>
      <c r="F66" s="20">
        <f t="shared" si="9"/>
        <v>2842</v>
      </c>
      <c r="G66" s="20">
        <f t="shared" si="9"/>
        <v>2842</v>
      </c>
      <c r="H66" s="20">
        <f t="shared" si="9"/>
        <v>2842</v>
      </c>
      <c r="I66" s="20">
        <f t="shared" si="9"/>
        <v>2842</v>
      </c>
      <c r="J66" s="20">
        <f t="shared" si="9"/>
        <v>2842</v>
      </c>
      <c r="K66" s="20">
        <f t="shared" si="9"/>
        <v>2842</v>
      </c>
      <c r="L66" s="20">
        <f t="shared" si="9"/>
        <v>2842</v>
      </c>
      <c r="M66" s="20">
        <f t="shared" si="9"/>
        <v>2842</v>
      </c>
      <c r="N66" s="20">
        <f t="shared" si="9"/>
        <v>2842</v>
      </c>
      <c r="O66" s="20">
        <f t="shared" si="9"/>
        <v>2842</v>
      </c>
      <c r="P66" s="20">
        <f t="shared" si="9"/>
        <v>2842</v>
      </c>
      <c r="Q66" s="20">
        <f t="shared" si="5"/>
        <v>34104</v>
      </c>
      <c r="R66" s="116" t="s">
        <v>17</v>
      </c>
      <c r="S66" s="95"/>
      <c r="T66" s="95"/>
      <c r="U66" s="95"/>
      <c r="V66" s="95"/>
      <c r="W66" s="95"/>
      <c r="X66" s="95"/>
      <c r="Y66" s="95"/>
      <c r="Z66" s="95"/>
    </row>
    <row r="67" spans="1:26" s="15" customFormat="1" ht="22.5" customHeight="1">
      <c r="A67" s="95"/>
      <c r="B67" s="115"/>
      <c r="C67" s="463"/>
      <c r="D67" s="31" t="s">
        <v>89</v>
      </c>
      <c r="E67" s="20">
        <f t="shared" ref="E67:P67" si="10">IF(E33="有",INT(E97*E107/1000),0)</f>
        <v>1008</v>
      </c>
      <c r="F67" s="20">
        <f>IF(F33="有",INT(F97*F107/1000),0)</f>
        <v>1008</v>
      </c>
      <c r="G67" s="20">
        <f t="shared" si="10"/>
        <v>1008</v>
      </c>
      <c r="H67" s="20">
        <f t="shared" si="10"/>
        <v>1008</v>
      </c>
      <c r="I67" s="20">
        <f t="shared" si="10"/>
        <v>1008</v>
      </c>
      <c r="J67" s="20">
        <f t="shared" si="10"/>
        <v>1008</v>
      </c>
      <c r="K67" s="20">
        <f t="shared" si="10"/>
        <v>1008</v>
      </c>
      <c r="L67" s="20">
        <f t="shared" si="10"/>
        <v>1008</v>
      </c>
      <c r="M67" s="20">
        <f t="shared" si="10"/>
        <v>1008</v>
      </c>
      <c r="N67" s="20">
        <f t="shared" si="10"/>
        <v>1008</v>
      </c>
      <c r="O67" s="20">
        <f t="shared" si="10"/>
        <v>1008</v>
      </c>
      <c r="P67" s="20">
        <f t="shared" si="10"/>
        <v>1008</v>
      </c>
      <c r="Q67" s="20">
        <f t="shared" si="5"/>
        <v>12096</v>
      </c>
      <c r="R67" s="116"/>
      <c r="S67" s="95"/>
      <c r="T67" s="95"/>
      <c r="U67" s="95"/>
      <c r="V67" s="95"/>
      <c r="W67" s="95"/>
      <c r="X67" s="95"/>
      <c r="Y67" s="95"/>
      <c r="Z67" s="95"/>
    </row>
    <row r="68" spans="1:26" s="15" customFormat="1" ht="22.5" customHeight="1">
      <c r="A68" s="95"/>
      <c r="B68" s="115"/>
      <c r="C68" s="463"/>
      <c r="D68" s="31" t="s">
        <v>90</v>
      </c>
      <c r="E68" s="21">
        <f>IF($E$16="","0",E108)</f>
        <v>32</v>
      </c>
      <c r="F68" s="21">
        <f t="shared" ref="F68:P68" si="11">IF($E$16="","0",F108)</f>
        <v>32</v>
      </c>
      <c r="G68" s="21">
        <f t="shared" si="11"/>
        <v>32</v>
      </c>
      <c r="H68" s="21">
        <f t="shared" si="11"/>
        <v>32</v>
      </c>
      <c r="I68" s="21">
        <f t="shared" si="11"/>
        <v>32</v>
      </c>
      <c r="J68" s="21">
        <f t="shared" si="11"/>
        <v>32</v>
      </c>
      <c r="K68" s="21">
        <f>IF($E$16="","0",K108)</f>
        <v>32</v>
      </c>
      <c r="L68" s="21">
        <f t="shared" si="11"/>
        <v>32</v>
      </c>
      <c r="M68" s="21">
        <f t="shared" si="11"/>
        <v>32</v>
      </c>
      <c r="N68" s="21">
        <f t="shared" si="11"/>
        <v>32</v>
      </c>
      <c r="O68" s="21">
        <f t="shared" si="11"/>
        <v>32</v>
      </c>
      <c r="P68" s="21">
        <f t="shared" si="11"/>
        <v>32</v>
      </c>
      <c r="Q68" s="20">
        <f t="shared" si="5"/>
        <v>384</v>
      </c>
      <c r="R68" s="116"/>
      <c r="S68" s="95"/>
      <c r="T68" s="95"/>
      <c r="U68" s="95"/>
      <c r="V68" s="95"/>
      <c r="W68" s="95"/>
      <c r="X68" s="95"/>
      <c r="Y68" s="95"/>
      <c r="Z68" s="95"/>
    </row>
    <row r="69" spans="1:26" s="15" customFormat="1" ht="22.5" customHeight="1">
      <c r="A69" s="95"/>
      <c r="B69" s="115"/>
      <c r="C69" s="463"/>
      <c r="D69" s="32" t="s">
        <v>91</v>
      </c>
      <c r="E69" s="132">
        <f>IF(E52="無","0",SUM(E62:E68))</f>
        <v>40833</v>
      </c>
      <c r="F69" s="132">
        <f>IF(F52="無","0",SUM(F62:F68))</f>
        <v>40833</v>
      </c>
      <c r="G69" s="132">
        <f t="shared" ref="G69:P69" si="12">IF(G52="無","0",SUM(G62:G68))</f>
        <v>40833</v>
      </c>
      <c r="H69" s="132">
        <f t="shared" si="12"/>
        <v>40833</v>
      </c>
      <c r="I69" s="132">
        <f t="shared" si="12"/>
        <v>40833</v>
      </c>
      <c r="J69" s="132">
        <f t="shared" si="12"/>
        <v>40833</v>
      </c>
      <c r="K69" s="132">
        <f t="shared" si="12"/>
        <v>40833</v>
      </c>
      <c r="L69" s="132">
        <f t="shared" si="12"/>
        <v>40833</v>
      </c>
      <c r="M69" s="132">
        <f t="shared" si="12"/>
        <v>40833</v>
      </c>
      <c r="N69" s="132">
        <f t="shared" si="12"/>
        <v>40833</v>
      </c>
      <c r="O69" s="132">
        <f t="shared" si="12"/>
        <v>40833</v>
      </c>
      <c r="P69" s="132">
        <f t="shared" si="12"/>
        <v>40833</v>
      </c>
      <c r="Q69" s="33">
        <f>SUM(E69:P69)</f>
        <v>489996</v>
      </c>
      <c r="R69" s="116"/>
      <c r="S69" s="95"/>
      <c r="T69" s="95"/>
      <c r="U69" s="95"/>
      <c r="V69" s="95"/>
      <c r="W69" s="95"/>
      <c r="X69" s="95"/>
      <c r="Y69" s="95"/>
      <c r="Z69" s="95"/>
    </row>
    <row r="70" spans="1:26" s="15" customFormat="1" ht="22.5" customHeight="1">
      <c r="A70" s="95"/>
      <c r="B70" s="115"/>
      <c r="C70" s="463"/>
      <c r="D70" s="31" t="s">
        <v>62</v>
      </c>
      <c r="E70" s="20">
        <f t="shared" ref="E70:P70" si="13">IF(E35="有",ROUNDUP(E61*E109/1000,0),0)</f>
        <v>2475</v>
      </c>
      <c r="F70" s="20">
        <f t="shared" si="13"/>
        <v>2475</v>
      </c>
      <c r="G70" s="20">
        <f t="shared" si="13"/>
        <v>2475</v>
      </c>
      <c r="H70" s="20">
        <f t="shared" si="13"/>
        <v>2475</v>
      </c>
      <c r="I70" s="20">
        <f t="shared" si="13"/>
        <v>2475</v>
      </c>
      <c r="J70" s="20">
        <f t="shared" si="13"/>
        <v>2475</v>
      </c>
      <c r="K70" s="20">
        <f t="shared" si="13"/>
        <v>2475</v>
      </c>
      <c r="L70" s="20">
        <f t="shared" si="13"/>
        <v>2475</v>
      </c>
      <c r="M70" s="20">
        <f t="shared" si="13"/>
        <v>2475</v>
      </c>
      <c r="N70" s="20">
        <f t="shared" si="13"/>
        <v>2475</v>
      </c>
      <c r="O70" s="20">
        <f t="shared" si="13"/>
        <v>2475</v>
      </c>
      <c r="P70" s="20">
        <f t="shared" si="13"/>
        <v>2475</v>
      </c>
      <c r="Q70" s="20">
        <f>SUM(E70:P70)</f>
        <v>29700</v>
      </c>
      <c r="R70" s="116"/>
      <c r="S70" s="95"/>
      <c r="T70" s="95"/>
      <c r="U70" s="95"/>
      <c r="V70" s="95"/>
      <c r="W70" s="95"/>
      <c r="X70" s="95"/>
      <c r="Y70" s="95"/>
      <c r="Z70" s="95"/>
    </row>
    <row r="71" spans="1:26" s="15" customFormat="1" ht="22.5" customHeight="1">
      <c r="A71" s="95"/>
      <c r="B71" s="115"/>
      <c r="C71" s="463"/>
      <c r="D71" s="31" t="s">
        <v>92</v>
      </c>
      <c r="E71" s="20">
        <f>ROUNDDOWN(E61*E110/1000,0)</f>
        <v>627</v>
      </c>
      <c r="F71" s="20">
        <f t="shared" ref="F71:P71" si="14">ROUNDDOWN(F61*F110/1000,0)</f>
        <v>627</v>
      </c>
      <c r="G71" s="20">
        <f t="shared" si="14"/>
        <v>627</v>
      </c>
      <c r="H71" s="20">
        <f t="shared" si="14"/>
        <v>627</v>
      </c>
      <c r="I71" s="20">
        <f t="shared" si="14"/>
        <v>627</v>
      </c>
      <c r="J71" s="20">
        <f t="shared" si="14"/>
        <v>627</v>
      </c>
      <c r="K71" s="20">
        <f t="shared" si="14"/>
        <v>627</v>
      </c>
      <c r="L71" s="20">
        <f t="shared" si="14"/>
        <v>627</v>
      </c>
      <c r="M71" s="20">
        <f t="shared" si="14"/>
        <v>627</v>
      </c>
      <c r="N71" s="20">
        <f t="shared" si="14"/>
        <v>627</v>
      </c>
      <c r="O71" s="20">
        <f t="shared" si="14"/>
        <v>627</v>
      </c>
      <c r="P71" s="20">
        <f t="shared" si="14"/>
        <v>627</v>
      </c>
      <c r="Q71" s="20">
        <f>SUM(E71:P71)</f>
        <v>7524</v>
      </c>
      <c r="R71" s="116"/>
      <c r="S71" s="95"/>
      <c r="T71" s="95"/>
      <c r="U71" s="95"/>
      <c r="V71" s="95"/>
      <c r="W71" s="95"/>
      <c r="X71" s="95"/>
      <c r="Y71" s="95"/>
      <c r="Z71" s="95"/>
    </row>
    <row r="72" spans="1:26" s="15" customFormat="1" ht="22.5" customHeight="1" thickBot="1">
      <c r="A72" s="95"/>
      <c r="B72" s="115"/>
      <c r="C72" s="464"/>
      <c r="D72" s="34" t="s">
        <v>93</v>
      </c>
      <c r="E72" s="133">
        <f>SUM(E70:E71)</f>
        <v>3102</v>
      </c>
      <c r="F72" s="133">
        <f t="shared" ref="F72:P72" si="15">SUM(F70:F71)</f>
        <v>3102</v>
      </c>
      <c r="G72" s="133">
        <f t="shared" si="15"/>
        <v>3102</v>
      </c>
      <c r="H72" s="133">
        <f t="shared" si="15"/>
        <v>3102</v>
      </c>
      <c r="I72" s="133">
        <f t="shared" si="15"/>
        <v>3102</v>
      </c>
      <c r="J72" s="133">
        <f t="shared" si="15"/>
        <v>3102</v>
      </c>
      <c r="K72" s="133">
        <f t="shared" si="15"/>
        <v>3102</v>
      </c>
      <c r="L72" s="133">
        <f t="shared" si="15"/>
        <v>3102</v>
      </c>
      <c r="M72" s="133">
        <f t="shared" si="15"/>
        <v>3102</v>
      </c>
      <c r="N72" s="133">
        <f t="shared" si="15"/>
        <v>3102</v>
      </c>
      <c r="O72" s="133">
        <f t="shared" si="15"/>
        <v>3102</v>
      </c>
      <c r="P72" s="133">
        <f t="shared" si="15"/>
        <v>3102</v>
      </c>
      <c r="Q72" s="35">
        <f>SUM(E72:P72)</f>
        <v>37224</v>
      </c>
      <c r="R72" s="116"/>
      <c r="S72" s="95"/>
      <c r="T72" s="95"/>
      <c r="U72" s="95"/>
      <c r="V72" s="95"/>
      <c r="W72" s="95"/>
      <c r="X72" s="95"/>
      <c r="Y72" s="95"/>
      <c r="Z72" s="95"/>
    </row>
    <row r="73" spans="1:26" ht="37.5" customHeight="1" thickTop="1">
      <c r="A73" s="91"/>
      <c r="B73" s="103"/>
      <c r="C73" s="469" t="s">
        <v>94</v>
      </c>
      <c r="D73" s="470"/>
      <c r="E73" s="296">
        <f>SUM(E61+E69+E72)</f>
        <v>318935</v>
      </c>
      <c r="F73" s="296">
        <f t="shared" ref="F73:Q73" si="16">SUM(F61+F69+F72)</f>
        <v>318935</v>
      </c>
      <c r="G73" s="296">
        <f t="shared" si="16"/>
        <v>318935</v>
      </c>
      <c r="H73" s="296">
        <f t="shared" si="16"/>
        <v>318935</v>
      </c>
      <c r="I73" s="296">
        <f t="shared" si="16"/>
        <v>318935</v>
      </c>
      <c r="J73" s="296">
        <f t="shared" si="16"/>
        <v>318935</v>
      </c>
      <c r="K73" s="296">
        <f t="shared" si="16"/>
        <v>318935</v>
      </c>
      <c r="L73" s="296">
        <f t="shared" si="16"/>
        <v>318935</v>
      </c>
      <c r="M73" s="296">
        <f t="shared" si="16"/>
        <v>318935</v>
      </c>
      <c r="N73" s="296">
        <f t="shared" si="16"/>
        <v>318935</v>
      </c>
      <c r="O73" s="296">
        <f t="shared" si="16"/>
        <v>318935</v>
      </c>
      <c r="P73" s="296">
        <f t="shared" si="16"/>
        <v>318935</v>
      </c>
      <c r="Q73" s="297">
        <f t="shared" si="16"/>
        <v>3827220</v>
      </c>
      <c r="R73" s="116"/>
      <c r="S73" s="91"/>
      <c r="T73" s="91"/>
      <c r="U73" s="91"/>
      <c r="V73" s="91"/>
      <c r="W73" s="91"/>
      <c r="X73" s="91"/>
      <c r="Y73" s="91"/>
      <c r="Z73" s="91"/>
    </row>
    <row r="74" spans="1:26" ht="37.5" customHeight="1">
      <c r="A74" s="91"/>
      <c r="B74" s="103"/>
      <c r="C74" s="441" t="s">
        <v>361</v>
      </c>
      <c r="D74" s="438"/>
      <c r="E74" s="294">
        <f>IF($E$84=0,0,IF(E52="無",0,(ROUNDDOWN((E73-E59)*$E$84,0)+E73)))</f>
        <v>350828</v>
      </c>
      <c r="F74" s="294">
        <f t="shared" ref="F74:P74" si="17">IF($E$84=0,0,IF(F52="無",0,(ROUNDDOWN((F73-F59)*$E$84,0)+F73)))</f>
        <v>350828</v>
      </c>
      <c r="G74" s="294">
        <f t="shared" si="17"/>
        <v>350828</v>
      </c>
      <c r="H74" s="294">
        <f t="shared" si="17"/>
        <v>350828</v>
      </c>
      <c r="I74" s="294">
        <f t="shared" si="17"/>
        <v>350828</v>
      </c>
      <c r="J74" s="294">
        <f t="shared" si="17"/>
        <v>350828</v>
      </c>
      <c r="K74" s="294">
        <f>IF($E$84=0,0,IF(K52="無",0,(ROUNDDOWN((K73-K59)*$E$84,0)+K73)))</f>
        <v>350828</v>
      </c>
      <c r="L74" s="294">
        <f t="shared" si="17"/>
        <v>350828</v>
      </c>
      <c r="M74" s="294">
        <f t="shared" si="17"/>
        <v>350828</v>
      </c>
      <c r="N74" s="294">
        <f t="shared" si="17"/>
        <v>350828</v>
      </c>
      <c r="O74" s="294">
        <f t="shared" si="17"/>
        <v>350828</v>
      </c>
      <c r="P74" s="294">
        <f t="shared" si="17"/>
        <v>350828</v>
      </c>
      <c r="Q74" s="298">
        <f>IF(SUM(E74:P74)=0,0,SUM(E74:P74))</f>
        <v>4209936</v>
      </c>
      <c r="R74" s="116"/>
      <c r="S74" s="91"/>
      <c r="T74" s="91"/>
      <c r="U74" s="91"/>
      <c r="V74" s="91"/>
      <c r="W74" s="91"/>
      <c r="X74" s="91"/>
      <c r="Y74" s="91"/>
      <c r="Z74" s="91"/>
    </row>
    <row r="75" spans="1:26" ht="37.5" customHeight="1" thickBot="1">
      <c r="A75" s="91"/>
      <c r="B75" s="103"/>
      <c r="C75" s="450" t="s">
        <v>362</v>
      </c>
      <c r="D75" s="451"/>
      <c r="E75" s="299">
        <f>IF($E$90=0,0,IF(E52="無",0,IF(E74=0,ROUND(E73*$E$90,0),ROUND(E74*$E$90,0))))</f>
        <v>70166</v>
      </c>
      <c r="F75" s="299">
        <f t="shared" ref="F75:P75" si="18">IF($E$90=0,0,IF(F52="無",0,IF(F74=0,ROUND(F73*$E$90,0),ROUND(F74*$E$90,0))))</f>
        <v>70166</v>
      </c>
      <c r="G75" s="299">
        <f t="shared" si="18"/>
        <v>70166</v>
      </c>
      <c r="H75" s="299">
        <f t="shared" si="18"/>
        <v>70166</v>
      </c>
      <c r="I75" s="299">
        <f t="shared" si="18"/>
        <v>70166</v>
      </c>
      <c r="J75" s="299">
        <f t="shared" si="18"/>
        <v>70166</v>
      </c>
      <c r="K75" s="299">
        <f t="shared" si="18"/>
        <v>70166</v>
      </c>
      <c r="L75" s="299">
        <f t="shared" si="18"/>
        <v>70166</v>
      </c>
      <c r="M75" s="299">
        <f t="shared" si="18"/>
        <v>70166</v>
      </c>
      <c r="N75" s="299">
        <f>IF($E$90=0,0,IF(N52="無",0,IF(N74=0,ROUND(N73*$E$90,0),ROUND(N74*$E$90,0))))</f>
        <v>70166</v>
      </c>
      <c r="O75" s="299">
        <f t="shared" si="18"/>
        <v>70166</v>
      </c>
      <c r="P75" s="299">
        <f t="shared" si="18"/>
        <v>70166</v>
      </c>
      <c r="Q75" s="300">
        <f>IF(SUM(E75:P75)=0,0,SUM(E75:P75))</f>
        <v>841992</v>
      </c>
      <c r="R75" s="116"/>
      <c r="S75" s="91"/>
      <c r="T75" s="91"/>
      <c r="U75" s="91"/>
      <c r="V75" s="91"/>
      <c r="W75" s="91"/>
      <c r="X75" s="91"/>
      <c r="Y75" s="91"/>
      <c r="Z75" s="91"/>
    </row>
    <row r="76" spans="1:26" ht="13.35" customHeight="1" thickTop="1">
      <c r="A76" s="91"/>
      <c r="B76" s="104"/>
      <c r="C76" s="9"/>
      <c r="D76" s="12"/>
      <c r="E76" s="22"/>
      <c r="F76" s="23"/>
      <c r="G76" s="24"/>
      <c r="H76" s="24"/>
      <c r="I76" s="9"/>
      <c r="J76" s="9"/>
      <c r="K76" s="9"/>
      <c r="L76" s="9"/>
      <c r="M76" s="9"/>
      <c r="N76" s="9"/>
      <c r="O76" s="9"/>
      <c r="P76" s="9"/>
      <c r="Q76" s="9"/>
      <c r="R76" s="102"/>
      <c r="S76" s="93"/>
      <c r="T76" s="93"/>
      <c r="U76" s="91"/>
      <c r="V76" s="91"/>
      <c r="W76" s="91"/>
      <c r="X76" s="91"/>
      <c r="Y76" s="91"/>
      <c r="Z76" s="91"/>
    </row>
    <row r="77" spans="1:26" ht="13.35" customHeight="1">
      <c r="A77" s="91"/>
      <c r="B77" s="105"/>
      <c r="C77" s="38"/>
      <c r="D77" s="37"/>
      <c r="E77" s="37"/>
      <c r="F77" s="37"/>
      <c r="G77" s="37"/>
      <c r="H77" s="37"/>
      <c r="I77" s="37"/>
      <c r="J77" s="37"/>
      <c r="K77" s="37"/>
      <c r="L77" s="36"/>
      <c r="M77" s="36"/>
      <c r="N77" s="36"/>
      <c r="O77" s="36"/>
      <c r="P77" s="37"/>
      <c r="Q77" s="36"/>
      <c r="R77" s="106"/>
      <c r="S77" s="91"/>
      <c r="T77" s="91"/>
      <c r="U77" s="91"/>
      <c r="V77" s="91"/>
      <c r="W77" s="91"/>
      <c r="X77" s="91"/>
      <c r="Y77" s="91"/>
      <c r="Z77" s="91"/>
    </row>
    <row r="78" spans="1:26" ht="13.35" customHeight="1">
      <c r="A78" s="91"/>
      <c r="B78" s="101"/>
      <c r="C78" s="11"/>
      <c r="D78" s="9"/>
      <c r="E78" s="9"/>
      <c r="F78" s="9"/>
      <c r="G78" s="9"/>
      <c r="H78" s="9"/>
      <c r="I78" s="9"/>
      <c r="J78" s="9"/>
      <c r="K78" s="9"/>
      <c r="P78" s="9"/>
      <c r="R78" s="102"/>
      <c r="S78" s="91"/>
      <c r="T78" s="91"/>
      <c r="U78" s="91"/>
      <c r="V78" s="91"/>
      <c r="W78" s="91"/>
      <c r="X78" s="91"/>
      <c r="Y78" s="91"/>
      <c r="Z78" s="91"/>
    </row>
    <row r="79" spans="1:26" ht="22.5">
      <c r="A79" s="91"/>
      <c r="B79" s="103"/>
      <c r="C79" s="13" t="s">
        <v>95</v>
      </c>
      <c r="R79" s="102"/>
      <c r="S79" s="91"/>
      <c r="T79" s="91"/>
      <c r="U79" s="91"/>
      <c r="V79" s="91"/>
      <c r="W79" s="91"/>
      <c r="X79" s="91"/>
      <c r="Y79" s="91"/>
      <c r="Z79" s="91"/>
    </row>
    <row r="80" spans="1:26" ht="22.5">
      <c r="A80" s="91"/>
      <c r="B80" s="103"/>
      <c r="C80" s="284" t="s">
        <v>356</v>
      </c>
      <c r="R80" s="102"/>
      <c r="S80" s="91"/>
      <c r="T80" s="91"/>
      <c r="U80" s="91"/>
      <c r="V80" s="91"/>
      <c r="W80" s="91"/>
      <c r="X80" s="91"/>
      <c r="Y80" s="91"/>
      <c r="Z80" s="91"/>
    </row>
    <row r="81" spans="1:26" ht="24" customHeight="1">
      <c r="A81" s="91"/>
      <c r="B81" s="103"/>
      <c r="C81" s="284" t="s">
        <v>358</v>
      </c>
      <c r="R81" s="102"/>
      <c r="S81" s="91"/>
      <c r="T81" s="91"/>
      <c r="U81" s="91"/>
      <c r="V81" s="91"/>
      <c r="W81" s="91"/>
      <c r="X81" s="91"/>
      <c r="Y81" s="91"/>
      <c r="Z81" s="91"/>
    </row>
    <row r="82" spans="1:26" ht="9" customHeight="1">
      <c r="A82" s="91"/>
      <c r="B82" s="103"/>
      <c r="C82" s="284"/>
      <c r="R82" s="102"/>
      <c r="S82" s="91"/>
      <c r="T82" s="91"/>
      <c r="U82" s="91"/>
      <c r="V82" s="91"/>
      <c r="W82" s="91"/>
      <c r="X82" s="91"/>
      <c r="Y82" s="91"/>
      <c r="Z82" s="91"/>
    </row>
    <row r="83" spans="1:26" s="18" customFormat="1" ht="21.75" customHeight="1">
      <c r="A83" s="94"/>
      <c r="B83" s="112"/>
      <c r="C83" s="8"/>
      <c r="D83" s="164" t="s">
        <v>17</v>
      </c>
      <c r="E83" s="10"/>
      <c r="F83" s="160" t="s">
        <v>18</v>
      </c>
      <c r="G83" s="17"/>
      <c r="H83" s="17"/>
      <c r="I83" s="17"/>
      <c r="J83" s="17"/>
      <c r="K83" s="17"/>
      <c r="P83" s="17"/>
      <c r="R83" s="113"/>
      <c r="S83" s="94"/>
      <c r="T83" s="94"/>
      <c r="U83" s="94"/>
      <c r="V83" s="94"/>
      <c r="W83" s="94"/>
      <c r="X83" s="94"/>
      <c r="Y83" s="94"/>
      <c r="Z83" s="94"/>
    </row>
    <row r="84" spans="1:26" s="18" customFormat="1" ht="39" customHeight="1">
      <c r="A84" s="94"/>
      <c r="B84" s="112"/>
      <c r="C84" s="437" t="s">
        <v>96</v>
      </c>
      <c r="D84" s="437" t="s">
        <v>32</v>
      </c>
      <c r="E84" s="439">
        <v>0.1</v>
      </c>
      <c r="F84" s="439"/>
      <c r="G84" s="447" t="s">
        <v>97</v>
      </c>
      <c r="H84" s="448"/>
      <c r="I84" s="448"/>
      <c r="J84" s="448"/>
      <c r="K84" s="449"/>
      <c r="P84" s="17"/>
      <c r="R84" s="113"/>
      <c r="S84" s="94"/>
      <c r="T84" s="94"/>
      <c r="U84" s="94"/>
      <c r="V84" s="94"/>
      <c r="W84" s="94"/>
      <c r="X84" s="94"/>
      <c r="Y84" s="94"/>
      <c r="Z84" s="94"/>
    </row>
    <row r="85" spans="1:26" ht="16.5" customHeight="1">
      <c r="A85" s="91"/>
      <c r="B85" s="103"/>
      <c r="C85" s="80"/>
      <c r="R85" s="102"/>
      <c r="S85" s="91"/>
      <c r="T85" s="91"/>
      <c r="U85" s="91"/>
      <c r="V85" s="91"/>
      <c r="W85" s="91"/>
      <c r="X85" s="91"/>
      <c r="Y85" s="91"/>
      <c r="Z85" s="91"/>
    </row>
    <row r="86" spans="1:26" ht="34.5" customHeight="1">
      <c r="A86" s="91"/>
      <c r="B86" s="103"/>
      <c r="C86" s="13" t="s">
        <v>364</v>
      </c>
      <c r="D86" s="137"/>
      <c r="E86" s="286"/>
      <c r="F86" s="286"/>
      <c r="G86" s="287"/>
      <c r="H86" s="287"/>
      <c r="I86" s="287"/>
      <c r="J86" s="287"/>
      <c r="K86" s="287"/>
      <c r="L86" s="287"/>
      <c r="M86" s="18"/>
      <c r="N86" s="18"/>
      <c r="O86" s="18"/>
      <c r="P86" s="17"/>
      <c r="Q86" s="18"/>
      <c r="R86" s="102"/>
      <c r="S86" s="91"/>
      <c r="T86" s="91"/>
      <c r="U86" s="91"/>
      <c r="V86" s="91"/>
      <c r="W86" s="91"/>
      <c r="X86" s="91"/>
      <c r="Y86" s="91"/>
      <c r="Z86" s="91"/>
    </row>
    <row r="87" spans="1:26" ht="22.5">
      <c r="A87" s="91"/>
      <c r="B87" s="103"/>
      <c r="C87" s="293" t="s">
        <v>375</v>
      </c>
      <c r="D87" s="137"/>
      <c r="E87" s="286"/>
      <c r="F87" s="286"/>
      <c r="G87" s="287"/>
      <c r="H87" s="287"/>
      <c r="I87" s="287"/>
      <c r="J87" s="287"/>
      <c r="K87" s="287"/>
      <c r="L87" s="287"/>
      <c r="M87" s="18"/>
      <c r="N87" s="18"/>
      <c r="O87" s="18"/>
      <c r="P87" s="17"/>
      <c r="Q87" s="18"/>
      <c r="R87" s="102"/>
      <c r="S87" s="91"/>
      <c r="T87" s="91"/>
      <c r="U87" s="91"/>
      <c r="V87" s="91"/>
      <c r="W87" s="91"/>
      <c r="X87" s="91"/>
      <c r="Y87" s="91"/>
      <c r="Z87" s="91"/>
    </row>
    <row r="88" spans="1:26" ht="22.5">
      <c r="A88" s="91"/>
      <c r="B88" s="103"/>
      <c r="C88" s="284" t="s">
        <v>374</v>
      </c>
      <c r="D88" s="137"/>
      <c r="E88" s="286"/>
      <c r="F88" s="286"/>
      <c r="G88" s="287"/>
      <c r="H88" s="287"/>
      <c r="I88" s="287"/>
      <c r="J88" s="287"/>
      <c r="K88" s="287"/>
      <c r="L88" s="287"/>
      <c r="M88" s="18"/>
      <c r="N88" s="18"/>
      <c r="O88" s="18"/>
      <c r="P88" s="17"/>
      <c r="Q88" s="18"/>
      <c r="R88" s="102"/>
      <c r="S88" s="91"/>
      <c r="T88" s="91"/>
      <c r="U88" s="91"/>
      <c r="V88" s="91"/>
      <c r="W88" s="91"/>
      <c r="X88" s="91"/>
      <c r="Y88" s="91"/>
      <c r="Z88" s="91"/>
    </row>
    <row r="89" spans="1:26" ht="20.25" customHeight="1">
      <c r="A89" s="91"/>
      <c r="B89" s="103"/>
      <c r="C89" s="13"/>
      <c r="D89" s="164" t="s">
        <v>17</v>
      </c>
      <c r="E89" s="10"/>
      <c r="F89" s="160" t="s">
        <v>359</v>
      </c>
      <c r="G89" s="287"/>
      <c r="H89" s="287"/>
      <c r="I89" s="287"/>
      <c r="J89" s="287"/>
      <c r="K89" s="287"/>
      <c r="L89" s="287"/>
      <c r="M89" s="18"/>
      <c r="N89" s="18"/>
      <c r="O89" s="18"/>
      <c r="P89" s="17"/>
      <c r="Q89" s="18"/>
      <c r="R89" s="102"/>
      <c r="S89" s="91"/>
      <c r="T89" s="91"/>
      <c r="U89" s="91"/>
      <c r="V89" s="91"/>
      <c r="W89" s="91"/>
      <c r="X89" s="91"/>
      <c r="Y89" s="91"/>
      <c r="Z89" s="91"/>
    </row>
    <row r="90" spans="1:26" ht="34.5" customHeight="1">
      <c r="A90" s="91"/>
      <c r="B90" s="103"/>
      <c r="C90" s="438" t="s">
        <v>360</v>
      </c>
      <c r="D90" s="438" t="s">
        <v>32</v>
      </c>
      <c r="E90" s="439">
        <v>0.2</v>
      </c>
      <c r="F90" s="439"/>
      <c r="G90" s="440" t="s">
        <v>363</v>
      </c>
      <c r="H90" s="440"/>
      <c r="I90" s="440"/>
      <c r="J90" s="440"/>
      <c r="K90" s="440"/>
      <c r="L90" s="440"/>
      <c r="M90" s="18"/>
      <c r="N90" s="18"/>
      <c r="O90" s="18"/>
      <c r="P90" s="17"/>
      <c r="Q90" s="18"/>
      <c r="R90" s="102"/>
      <c r="S90" s="91"/>
      <c r="T90" s="91"/>
      <c r="U90" s="91"/>
      <c r="V90" s="91"/>
      <c r="W90" s="91"/>
      <c r="X90" s="91"/>
      <c r="Y90" s="91"/>
      <c r="Z90" s="91"/>
    </row>
    <row r="91" spans="1:26" ht="23.25" thickBot="1">
      <c r="A91" s="91"/>
      <c r="B91" s="117"/>
      <c r="C91" s="288"/>
      <c r="D91" s="288"/>
      <c r="E91" s="289"/>
      <c r="F91" s="289"/>
      <c r="G91" s="290"/>
      <c r="H91" s="290"/>
      <c r="I91" s="290"/>
      <c r="J91" s="290"/>
      <c r="K91" s="290"/>
      <c r="L91" s="291"/>
      <c r="M91" s="291"/>
      <c r="N91" s="291"/>
      <c r="O91" s="291"/>
      <c r="P91" s="292"/>
      <c r="Q91" s="291"/>
      <c r="R91" s="120"/>
      <c r="S91" s="91"/>
      <c r="T91" s="91"/>
      <c r="U91" s="91"/>
      <c r="V91" s="91"/>
      <c r="W91" s="91"/>
      <c r="X91" s="91"/>
      <c r="Y91" s="91"/>
      <c r="Z91" s="91"/>
    </row>
    <row r="92" spans="1:26">
      <c r="A92" s="91"/>
      <c r="B92" s="91"/>
      <c r="C92" s="91"/>
      <c r="D92" s="91"/>
      <c r="E92" s="121"/>
      <c r="F92" s="91"/>
      <c r="G92" s="91"/>
      <c r="H92" s="91"/>
      <c r="I92" s="91"/>
      <c r="J92" s="91"/>
      <c r="K92" s="91"/>
      <c r="L92" s="91"/>
      <c r="M92" s="91"/>
      <c r="N92" s="91"/>
      <c r="O92" s="91"/>
      <c r="P92" s="91"/>
      <c r="Q92" s="91"/>
      <c r="R92" s="91"/>
      <c r="S92" s="91"/>
      <c r="T92" s="91"/>
      <c r="U92" s="91"/>
      <c r="V92" s="91"/>
      <c r="W92" s="91"/>
      <c r="X92" s="91"/>
      <c r="Y92" s="91"/>
      <c r="Z92" s="91"/>
    </row>
    <row r="93" spans="1:26">
      <c r="A93" s="91"/>
      <c r="B93" s="91"/>
      <c r="C93" s="91"/>
      <c r="D93" s="91"/>
      <c r="E93" s="121"/>
      <c r="F93" s="91"/>
      <c r="G93" s="91"/>
      <c r="H93" s="91"/>
      <c r="I93" s="91"/>
      <c r="J93" s="91"/>
      <c r="K93" s="91"/>
      <c r="L93" s="91"/>
      <c r="M93" s="91"/>
      <c r="N93" s="91"/>
      <c r="O93" s="91"/>
      <c r="P93" s="91"/>
      <c r="Q93" s="91"/>
      <c r="R93" s="91"/>
      <c r="S93" s="91"/>
      <c r="T93" s="91"/>
      <c r="U93" s="91"/>
      <c r="V93" s="91"/>
      <c r="W93" s="91"/>
      <c r="X93" s="91"/>
      <c r="Y93" s="91"/>
      <c r="Z93" s="91"/>
    </row>
    <row r="94" spans="1:26">
      <c r="A94" s="91"/>
      <c r="B94" s="91" t="s">
        <v>98</v>
      </c>
      <c r="C94" s="91"/>
      <c r="D94" s="91"/>
      <c r="E94" s="91"/>
      <c r="F94" s="91"/>
      <c r="G94" s="91"/>
      <c r="H94" s="91"/>
      <c r="I94" s="91"/>
      <c r="J94" s="91"/>
      <c r="K94" s="91"/>
      <c r="L94" s="91"/>
      <c r="M94" s="91"/>
      <c r="N94" s="91"/>
      <c r="O94" s="91"/>
      <c r="P94" s="91"/>
      <c r="Q94" s="91"/>
      <c r="R94" s="91"/>
      <c r="S94" s="91"/>
      <c r="T94" s="91"/>
      <c r="U94" s="91"/>
      <c r="V94" s="91"/>
      <c r="W94" s="91"/>
      <c r="X94" s="91"/>
      <c r="Y94" s="91"/>
      <c r="Z94" s="91"/>
    </row>
    <row r="95" spans="1:26" ht="21" customHeight="1">
      <c r="A95" s="91"/>
      <c r="B95" s="91"/>
      <c r="C95" s="471" t="s">
        <v>99</v>
      </c>
      <c r="D95" s="50" t="s">
        <v>70</v>
      </c>
      <c r="E95" s="50" t="s">
        <v>44</v>
      </c>
      <c r="F95" s="50" t="s">
        <v>45</v>
      </c>
      <c r="G95" s="50" t="s">
        <v>46</v>
      </c>
      <c r="H95" s="50" t="s">
        <v>47</v>
      </c>
      <c r="I95" s="50" t="s">
        <v>48</v>
      </c>
      <c r="J95" s="50" t="s">
        <v>49</v>
      </c>
      <c r="K95" s="50" t="s">
        <v>50</v>
      </c>
      <c r="L95" s="50" t="s">
        <v>51</v>
      </c>
      <c r="M95" s="50" t="s">
        <v>52</v>
      </c>
      <c r="N95" s="50" t="s">
        <v>53</v>
      </c>
      <c r="O95" s="50" t="s">
        <v>54</v>
      </c>
      <c r="P95" s="50" t="s">
        <v>55</v>
      </c>
      <c r="Q95" s="92"/>
      <c r="R95" s="91"/>
      <c r="S95" s="91"/>
      <c r="T95" s="91"/>
      <c r="U95" s="91"/>
      <c r="V95" s="91"/>
      <c r="W95" s="91"/>
      <c r="X95" s="91"/>
      <c r="Y95" s="91"/>
      <c r="Z95" s="91"/>
    </row>
    <row r="96" spans="1:26" s="15" customFormat="1" ht="19.5" customHeight="1">
      <c r="A96" s="95"/>
      <c r="B96" s="95"/>
      <c r="C96" s="472"/>
      <c r="D96" s="47" t="s">
        <v>100</v>
      </c>
      <c r="E96" s="122">
        <f>IFERROR(IF(E33="有",VLOOKUP(E98,'（済）メンテナンス用_保険料額表（協会けんぽ・愛知県）'!$C$17:$N$66,11),0),0)</f>
        <v>280000</v>
      </c>
      <c r="F96" s="122">
        <f>IFERROR(IF(F33="有",VLOOKUP(F98,'（済）メンテナンス用_保険料額表（協会けんぽ・愛知県）'!$C$17:$N$66,11),0),0)</f>
        <v>280000</v>
      </c>
      <c r="G96" s="122">
        <f>IFERROR(IF(G33="有",VLOOKUP(G98,'（済）メンテナンス用_保険料額表（協会けんぽ・愛知県）'!$C$17:$N$66,11),0),0)</f>
        <v>280000</v>
      </c>
      <c r="H96" s="122">
        <f>IFERROR(IF(H33="有",VLOOKUP(H98,'（済）メンテナンス用_保険料額表（協会けんぽ・愛知県）'!$C$17:$N$66,11),0),0)</f>
        <v>280000</v>
      </c>
      <c r="I96" s="122">
        <f>IFERROR(IF(I33="有",VLOOKUP(I98,'（済）メンテナンス用_保険料額表（協会けんぽ・愛知県）'!$C$17:$N$66,11),0),0)</f>
        <v>280000</v>
      </c>
      <c r="J96" s="122">
        <f>IFERROR(IF(J33="有",VLOOKUP(J98,'（済）メンテナンス用_保険料額表（協会けんぽ・愛知県）'!$C$17:$N$66,11),0),0)</f>
        <v>280000</v>
      </c>
      <c r="K96" s="122">
        <f>IFERROR(IF(K33="有",VLOOKUP(K98,'（済）メンテナンス用_保険料額表（協会けんぽ・愛知県）'!$C$17:$N$66,11),0),0)</f>
        <v>280000</v>
      </c>
      <c r="L96" s="122">
        <f>IFERROR(IF(L33="有",VLOOKUP(L98,'（済）メンテナンス用_保険料額表（協会けんぽ・愛知県）'!$C$17:$N$66,11),0),0)</f>
        <v>280000</v>
      </c>
      <c r="M96" s="122">
        <f>IFERROR(IF(M33="有",VLOOKUP(M98,'（済）メンテナンス用_保険料額表（協会けんぽ・愛知県）'!$C$17:$N$66,11),0),0)</f>
        <v>280000</v>
      </c>
      <c r="N96" s="122">
        <f>IFERROR(IF(N33="有",VLOOKUP(N98,'（済）メンテナンス用_保険料額表（協会けんぽ・愛知県）'!$C$17:$N$66,11),0),0)</f>
        <v>280000</v>
      </c>
      <c r="O96" s="122">
        <f>IFERROR(IF(O33="有",VLOOKUP(O98,'（済）メンテナンス用_保険料額表（協会けんぽ・愛知県）'!$C$17:$N$66,11),0),0)</f>
        <v>280000</v>
      </c>
      <c r="P96" s="122">
        <f>IFERROR(IF(P33="有",VLOOKUP(P98,'（済）メンテナンス用_保険料額表（協会けんぽ・愛知県）'!$C$17:$N$66,11),0),0)</f>
        <v>280000</v>
      </c>
      <c r="Q96" s="92"/>
      <c r="R96" s="95"/>
      <c r="S96" s="95"/>
      <c r="T96" s="95"/>
      <c r="U96" s="95"/>
      <c r="V96" s="95"/>
      <c r="W96" s="95"/>
      <c r="X96" s="95"/>
      <c r="Y96" s="95"/>
      <c r="Z96" s="95"/>
    </row>
    <row r="97" spans="1:26" s="15" customFormat="1" ht="19.5" customHeight="1">
      <c r="A97" s="95"/>
      <c r="B97" s="95"/>
      <c r="C97" s="473"/>
      <c r="D97" s="47" t="s">
        <v>101</v>
      </c>
      <c r="E97" s="122">
        <f>IFERROR(IF(E33="有",VLOOKUP(E98,'（済）メンテナンス用_保険料額表（協会けんぽ・愛知県）'!$C$17:$N$66,12),0),0)</f>
        <v>280000</v>
      </c>
      <c r="F97" s="122">
        <f>IFERROR(IF(F33="有",VLOOKUP(F98,'（済）メンテナンス用_保険料額表（協会けんぽ・愛知県）'!$C$17:$N$66,12),0),0)</f>
        <v>280000</v>
      </c>
      <c r="G97" s="122">
        <f>IFERROR(IF(G33="有",VLOOKUP(G98,'（済）メンテナンス用_保険料額表（協会けんぽ・愛知県）'!$C$17:$N$66,12),0),0)</f>
        <v>280000</v>
      </c>
      <c r="H97" s="122">
        <f>IFERROR(IF(H33="有",VLOOKUP(H98,'（済）メンテナンス用_保険料額表（協会けんぽ・愛知県）'!$C$17:$N$66,12),0),0)</f>
        <v>280000</v>
      </c>
      <c r="I97" s="122">
        <f>IFERROR(IF(I33="有",VLOOKUP(I98,'（済）メンテナンス用_保険料額表（協会けんぽ・愛知県）'!$C$17:$N$66,12),0),0)</f>
        <v>280000</v>
      </c>
      <c r="J97" s="122">
        <f>IFERROR(IF(J33="有",VLOOKUP(J98,'（済）メンテナンス用_保険料額表（協会けんぽ・愛知県）'!$C$17:$N$66,12),0),0)</f>
        <v>280000</v>
      </c>
      <c r="K97" s="122">
        <f>IFERROR(IF(K33="有",VLOOKUP(K98,'（済）メンテナンス用_保険料額表（協会けんぽ・愛知県）'!$C$17:$N$66,12),0),0)</f>
        <v>280000</v>
      </c>
      <c r="L97" s="122">
        <f>IFERROR(IF(L33="有",VLOOKUP(L98,'（済）メンテナンス用_保険料額表（協会けんぽ・愛知県）'!$C$17:$N$66,12),0),0)</f>
        <v>280000</v>
      </c>
      <c r="M97" s="122">
        <f>IFERROR(IF(M33="有",VLOOKUP(M98,'（済）メンテナンス用_保険料額表（協会けんぽ・愛知県）'!$C$17:$N$66,12),0),0)</f>
        <v>280000</v>
      </c>
      <c r="N97" s="122">
        <f>IFERROR(IF(N33="有",VLOOKUP(N98,'（済）メンテナンス用_保険料額表（協会けんぽ・愛知県）'!$C$17:$N$66,12),0),0)</f>
        <v>280000</v>
      </c>
      <c r="O97" s="122">
        <f>IFERROR(IF(O33="有",VLOOKUP(O98,'（済）メンテナンス用_保険料額表（協会けんぽ・愛知県）'!$C$17:$N$66,12),0),0)</f>
        <v>280000</v>
      </c>
      <c r="P97" s="122">
        <f>IFERROR(IF(P33="有",VLOOKUP(P98,'（済）メンテナンス用_保険料額表（協会けんぽ・愛知県）'!$C$17:$N$66,12),0),0)</f>
        <v>280000</v>
      </c>
      <c r="Q97" s="92"/>
      <c r="R97" s="95"/>
      <c r="S97" s="95"/>
      <c r="T97" s="95"/>
      <c r="U97" s="95"/>
      <c r="V97" s="95"/>
      <c r="W97" s="95"/>
      <c r="X97" s="95"/>
      <c r="Y97" s="95"/>
      <c r="Z97" s="95"/>
    </row>
    <row r="98" spans="1:26" s="15" customFormat="1" ht="24.75" customHeight="1">
      <c r="A98" s="95"/>
      <c r="B98" s="95"/>
      <c r="C98" s="467" t="s">
        <v>102</v>
      </c>
      <c r="D98" s="468"/>
      <c r="E98" s="122">
        <f>E61</f>
        <v>275000</v>
      </c>
      <c r="F98" s="122">
        <f t="shared" ref="F98:O98" si="19">F61</f>
        <v>275000</v>
      </c>
      <c r="G98" s="122">
        <f t="shared" si="19"/>
        <v>275000</v>
      </c>
      <c r="H98" s="122">
        <f t="shared" si="19"/>
        <v>275000</v>
      </c>
      <c r="I98" s="122">
        <f t="shared" si="19"/>
        <v>275000</v>
      </c>
      <c r="J98" s="122">
        <f t="shared" si="19"/>
        <v>275000</v>
      </c>
      <c r="K98" s="122">
        <f t="shared" si="19"/>
        <v>275000</v>
      </c>
      <c r="L98" s="122">
        <f t="shared" si="19"/>
        <v>275000</v>
      </c>
      <c r="M98" s="122">
        <f t="shared" si="19"/>
        <v>275000</v>
      </c>
      <c r="N98" s="122">
        <f t="shared" si="19"/>
        <v>275000</v>
      </c>
      <c r="O98" s="122">
        <f t="shared" si="19"/>
        <v>275000</v>
      </c>
      <c r="P98" s="122">
        <f>P61</f>
        <v>275000</v>
      </c>
      <c r="Q98" s="92"/>
      <c r="R98" s="95"/>
      <c r="S98" s="95"/>
      <c r="T98" s="95"/>
      <c r="U98" s="95"/>
      <c r="V98" s="95"/>
      <c r="W98" s="95"/>
      <c r="X98" s="95"/>
      <c r="Y98" s="95"/>
      <c r="Z98" s="95"/>
    </row>
    <row r="99" spans="1:26">
      <c r="A99" s="91"/>
      <c r="B99" s="91"/>
      <c r="C99" s="91"/>
      <c r="D99" s="91"/>
      <c r="E99" s="91"/>
      <c r="F99" s="91"/>
      <c r="G99" s="91"/>
      <c r="H99" s="91"/>
      <c r="I99" s="91"/>
      <c r="J99" s="91"/>
      <c r="K99" s="91"/>
      <c r="L99" s="91"/>
      <c r="M99" s="91"/>
      <c r="N99" s="91"/>
      <c r="O99" s="91"/>
      <c r="P99" s="91"/>
      <c r="Q99" s="91"/>
      <c r="R99" s="91"/>
      <c r="S99" s="91"/>
      <c r="T99" s="91"/>
      <c r="U99" s="91"/>
      <c r="V99" s="91"/>
      <c r="W99" s="91"/>
      <c r="X99" s="91"/>
      <c r="Y99" s="91"/>
      <c r="Z99" s="91"/>
    </row>
    <row r="100" spans="1:26">
      <c r="A100" s="91"/>
      <c r="B100" s="91"/>
      <c r="C100" s="91"/>
      <c r="D100" s="91"/>
      <c r="E100" s="91"/>
      <c r="F100" s="91"/>
      <c r="G100" s="91"/>
      <c r="H100" s="91"/>
      <c r="I100" s="91"/>
      <c r="J100" s="91"/>
      <c r="K100" s="91"/>
      <c r="L100" s="91"/>
      <c r="M100" s="91"/>
      <c r="N100" s="91"/>
      <c r="O100" s="91"/>
      <c r="P100" s="91"/>
      <c r="Q100" s="91"/>
      <c r="R100" s="91"/>
      <c r="S100" s="91"/>
      <c r="T100" s="91"/>
      <c r="U100" s="91"/>
      <c r="V100" s="91"/>
      <c r="W100" s="91"/>
      <c r="X100" s="91"/>
      <c r="Y100" s="91"/>
      <c r="Z100" s="91"/>
    </row>
    <row r="101" spans="1:26" ht="21" customHeight="1">
      <c r="A101" s="91"/>
      <c r="B101" s="91"/>
      <c r="C101" s="474" t="s">
        <v>103</v>
      </c>
      <c r="D101" s="125" t="s">
        <v>70</v>
      </c>
      <c r="E101" s="125" t="s">
        <v>44</v>
      </c>
      <c r="F101" s="125" t="s">
        <v>45</v>
      </c>
      <c r="G101" s="125" t="s">
        <v>46</v>
      </c>
      <c r="H101" s="125" t="s">
        <v>47</v>
      </c>
      <c r="I101" s="125" t="s">
        <v>48</v>
      </c>
      <c r="J101" s="125" t="s">
        <v>49</v>
      </c>
      <c r="K101" s="125" t="s">
        <v>50</v>
      </c>
      <c r="L101" s="125" t="s">
        <v>51</v>
      </c>
      <c r="M101" s="125" t="s">
        <v>52</v>
      </c>
      <c r="N101" s="125" t="s">
        <v>53</v>
      </c>
      <c r="O101" s="125" t="s">
        <v>54</v>
      </c>
      <c r="P101" s="125" t="s">
        <v>55</v>
      </c>
      <c r="Q101" s="126"/>
      <c r="R101" s="465"/>
      <c r="S101" s="466"/>
      <c r="T101" s="91"/>
      <c r="U101" s="91"/>
      <c r="V101" s="91"/>
      <c r="W101" s="91"/>
      <c r="X101" s="91"/>
      <c r="Y101" s="91"/>
      <c r="Z101" s="91"/>
    </row>
    <row r="102" spans="1:26" ht="20.25" customHeight="1">
      <c r="A102" s="91"/>
      <c r="B102" s="91"/>
      <c r="C102" s="475"/>
      <c r="D102" s="50" t="s">
        <v>85</v>
      </c>
      <c r="E102" s="48">
        <f>IF($E$14="契約職員　※事務補佐員、技術補佐員、特任教員など",'（3月済）メンテナンス用_保険料率'!H9,'（3月済）メンテナンス用_保険料率'!H9)</f>
        <v>80.94</v>
      </c>
      <c r="F102" s="48">
        <f>IF($E$14="契約職員　※事務補佐員、技術補佐員、特任教員など",'（3月済）メンテナンス用_保険料率'!K9,'（3月済）メンテナンス用_保険料率'!K9)</f>
        <v>80.94</v>
      </c>
      <c r="G102" s="48">
        <f>IF($E$14="契約職員　※事務補佐員、技術補佐員、特任教員など",'（3月済）メンテナンス用_保険料率'!N9,'（3月済）メンテナンス用_保険料率'!N9)</f>
        <v>80.94</v>
      </c>
      <c r="H102" s="48">
        <f>IF($E$14="契約職員　※事務補佐員、技術補佐員、特任教員など",'（3月済）メンテナンス用_保険料率'!Q9,'（3月済）メンテナンス用_保険料率'!Q9)</f>
        <v>80.94</v>
      </c>
      <c r="I102" s="48">
        <f>IF($E$14="契約職員　※事務補佐員、技術補佐員、特任教員など",'（3月済）メンテナンス用_保険料率'!T9,'（3月済）メンテナンス用_保険料率'!T9)</f>
        <v>80.94</v>
      </c>
      <c r="J102" s="48">
        <f>IF($E$14="契約職員　※事務補佐員、技術補佐員、特任教員など",'（3月済）メンテナンス用_保険料率'!W9,'（3月済）メンテナンス用_保険料率'!W9)</f>
        <v>80.94</v>
      </c>
      <c r="K102" s="48">
        <f>IF($E$14="契約職員　※事務補佐員、技術補佐員、特任教員など",'（3月済）メンテナンス用_保険料率'!Z9,'（3月済）メンテナンス用_保険料率'!Z9)</f>
        <v>80.94</v>
      </c>
      <c r="L102" s="48">
        <f>IF($E$14="契約職員　※事務補佐員、技術補佐員、特任教員など",'（3月済）メンテナンス用_保険料率'!AC9,'（3月済）メンテナンス用_保険料率'!AC9)</f>
        <v>80.94</v>
      </c>
      <c r="M102" s="48">
        <f>IF($E$14="契約職員　※事務補佐員、技術補佐員、特任教員など",'（3月済）メンテナンス用_保険料率'!AF9,'（3月済）メンテナンス用_保険料率'!AF9)</f>
        <v>80.94</v>
      </c>
      <c r="N102" s="48">
        <f>IF($E$14="契約職員　※事務補佐員、技術補佐員、特任教員など",'（3月済）メンテナンス用_保険料率'!AI9,'（3月済）メンテナンス用_保険料率'!AI9)</f>
        <v>80.94</v>
      </c>
      <c r="O102" s="48">
        <f>IF($E$14="契約職員　※事務補佐員、技術補佐員、特任教員など",'（3月済）メンテナンス用_保険料率'!AL9,'（3月済）メンテナンス用_保険料率'!AL9)</f>
        <v>80.94</v>
      </c>
      <c r="P102" s="48">
        <f>IF($E$14="契約職員　※事務補佐員、技術補佐員、特任教員など",'（3月済）メンテナンス用_保険料率'!AO9,'（3月済）メンテナンス用_保険料率'!AO9)</f>
        <v>80.94</v>
      </c>
      <c r="Q102" s="48" t="s">
        <v>104</v>
      </c>
      <c r="R102" s="461"/>
      <c r="S102" s="462"/>
      <c r="T102" s="91"/>
      <c r="U102" s="91"/>
      <c r="V102" s="91"/>
      <c r="W102" s="91"/>
      <c r="X102" s="91"/>
      <c r="Y102" s="91"/>
      <c r="Z102" s="91"/>
    </row>
    <row r="103" spans="1:26" ht="20.25" customHeight="1">
      <c r="A103" s="91"/>
      <c r="B103" s="91"/>
      <c r="C103" s="475"/>
      <c r="D103" s="50" t="s">
        <v>86</v>
      </c>
      <c r="E103" s="48">
        <f>IF($E$14="契約職員　※事務補佐員、技術補佐員、特任教員など",'（3月済）メンテナンス用_保険料率'!H17,'（3月済）メンテナンス用_保険料率'!H10)</f>
        <v>183</v>
      </c>
      <c r="F103" s="48">
        <f>IF($E$14="契約職員　※事務補佐員、技術補佐員、特任教員など",'（3月済）メンテナンス用_保険料率'!K17,'（3月済）メンテナンス用_保険料率'!K10)</f>
        <v>183</v>
      </c>
      <c r="G103" s="48">
        <f>IF($E$14="契約職員　※事務補佐員、技術補佐員、特任教員など",'（3月済）メンテナンス用_保険料率'!N17,'（3月済）メンテナンス用_保険料率'!N10)</f>
        <v>183</v>
      </c>
      <c r="H103" s="48">
        <f>IF($E$14="契約職員　※事務補佐員、技術補佐員、特任教員など",'（3月済）メンテナンス用_保険料率'!Q17,'（3月済）メンテナンス用_保険料率'!Q10)</f>
        <v>183</v>
      </c>
      <c r="I103" s="48">
        <f>IF($E$14="契約職員　※事務補佐員、技術補佐員、特任教員など",'（3月済）メンテナンス用_保険料率'!T17,'（3月済）メンテナンス用_保険料率'!T10)</f>
        <v>183</v>
      </c>
      <c r="J103" s="48">
        <f>IF($E$14="契約職員　※事務補佐員、技術補佐員、特任教員など",'（3月済）メンテナンス用_保険料率'!W17,'（3月済）メンテナンス用_保険料率'!W10)</f>
        <v>183</v>
      </c>
      <c r="K103" s="48">
        <f>IF($E$14="契約職員　※事務補佐員、技術補佐員、特任教員など",'（3月済）メンテナンス用_保険料率'!Z17,'（3月済）メンテナンス用_保険料率'!Z10)</f>
        <v>183</v>
      </c>
      <c r="L103" s="48">
        <f>IF($E$14="契約職員　※事務補佐員、技術補佐員、特任教員など",'（3月済）メンテナンス用_保険料率'!AC17,'（3月済）メンテナンス用_保険料率'!AC10)</f>
        <v>183</v>
      </c>
      <c r="M103" s="48">
        <f>IF($E$14="契約職員　※事務補佐員、技術補佐員、特任教員など",'（3月済）メンテナンス用_保険料率'!AF17,'（3月済）メンテナンス用_保険料率'!AF10)</f>
        <v>183</v>
      </c>
      <c r="N103" s="48">
        <f>IF($E$14="契約職員　※事務補佐員、技術補佐員、特任教員など",'（3月済）メンテナンス用_保険料率'!AI17,'（3月済）メンテナンス用_保険料率'!AI10)</f>
        <v>183</v>
      </c>
      <c r="O103" s="48">
        <f>IF($E$14="契約職員　※事務補佐員、技術補佐員、特任教員など",'（3月済）メンテナンス用_保険料率'!AL17,'（3月済）メンテナンス用_保険料率'!AL10)</f>
        <v>183</v>
      </c>
      <c r="P103" s="48">
        <f>IF($E$14="契約職員　※事務補佐員、技術補佐員、特任教員など",'（3月済）メンテナンス用_保険料率'!AO17,'（3月済）メンテナンス用_保険料率'!AO10)</f>
        <v>183</v>
      </c>
      <c r="Q103" s="48" t="s">
        <v>104</v>
      </c>
      <c r="R103" s="461"/>
      <c r="S103" s="462"/>
      <c r="T103" s="91"/>
      <c r="U103" s="91"/>
      <c r="V103" s="91"/>
      <c r="W103" s="91"/>
      <c r="X103" s="91"/>
      <c r="Y103" s="91"/>
      <c r="Z103" s="91"/>
    </row>
    <row r="104" spans="1:26" ht="20.25" customHeight="1">
      <c r="A104" s="91"/>
      <c r="B104" s="91"/>
      <c r="C104" s="475"/>
      <c r="D104" s="50" t="s">
        <v>87</v>
      </c>
      <c r="E104" s="48">
        <f>IF($E$14="契約職員　※事務補佐員、技術補佐員、特任教員など",0,'（3月済）メンテナンス用_保険料率'!H11)</f>
        <v>0</v>
      </c>
      <c r="F104" s="48">
        <f>IF($E$14="契約職員　※事務補佐員、技術補佐員、特任教員など",0,'（3月済）メンテナンス用_保険料率'!K11)</f>
        <v>0</v>
      </c>
      <c r="G104" s="48">
        <f>IF($E$14="契約職員　※事務補佐員、技術補佐員、特任教員など",0,'（3月済）メンテナンス用_保険料率'!N11)</f>
        <v>0</v>
      </c>
      <c r="H104" s="48">
        <f>IF($E$14="契約職員　※事務補佐員、技術補佐員、特任教員など",0,'（3月済）メンテナンス用_保険料率'!Q11)</f>
        <v>0</v>
      </c>
      <c r="I104" s="48">
        <f>IF($E$14="契約職員　※事務補佐員、技術補佐員、特任教員など",0,'（3月済）メンテナンス用_保険料率'!T11)</f>
        <v>0</v>
      </c>
      <c r="J104" s="48">
        <f>IF($E$14="契約職員　※事務補佐員、技術補佐員、特任教員など",0,'（3月済）メンテナンス用_保険料率'!W11)</f>
        <v>0</v>
      </c>
      <c r="K104" s="48">
        <f>IF($E$14="契約職員　※事務補佐員、技術補佐員、特任教員など",0,'（3月済）メンテナンス用_保険料率'!Z11)</f>
        <v>0</v>
      </c>
      <c r="L104" s="48">
        <f>IF($E$14="契約職員　※事務補佐員、技術補佐員、特任教員など",0,'（3月済）メンテナンス用_保険料率'!AC11)</f>
        <v>0</v>
      </c>
      <c r="M104" s="48">
        <f>IF($E$14="契約職員　※事務補佐員、技術補佐員、特任教員など",0,'（3月済）メンテナンス用_保険料率'!AF11)</f>
        <v>0</v>
      </c>
      <c r="N104" s="48">
        <f>IF($E$14="契約職員　※事務補佐員、技術補佐員、特任教員など",0,'（3月済）メンテナンス用_保険料率'!AI11)</f>
        <v>0</v>
      </c>
      <c r="O104" s="48">
        <f>IF($E$14="契約職員　※事務補佐員、技術補佐員、特任教員など",0,'（3月済）メンテナンス用_保険料率'!AL11)</f>
        <v>0</v>
      </c>
      <c r="P104" s="48">
        <f>IF($E$14="契約職員　※事務補佐員、技術補佐員、特任教員など",0,'（3月済）メンテナンス用_保険料率'!AO11)</f>
        <v>0</v>
      </c>
      <c r="Q104" s="48" t="s">
        <v>104</v>
      </c>
      <c r="R104" s="461"/>
      <c r="S104" s="462"/>
      <c r="T104" s="91"/>
      <c r="U104" s="91"/>
      <c r="V104" s="91"/>
      <c r="W104" s="91"/>
      <c r="X104" s="91"/>
      <c r="Y104" s="91"/>
      <c r="Z104" s="91"/>
    </row>
    <row r="105" spans="1:26" ht="20.25" customHeight="1">
      <c r="A105" s="91"/>
      <c r="B105" s="91"/>
      <c r="C105" s="475"/>
      <c r="D105" s="49" t="s">
        <v>88</v>
      </c>
      <c r="E105" s="48">
        <f>IF($E$14="契約職員　※事務補佐員、技術補佐員、特任教員など",0,'（3月済）メンテナンス用_保険料率'!G12)</f>
        <v>0</v>
      </c>
      <c r="F105" s="48">
        <f>IF($E$14="契約職員　※事務補佐員、技術補佐員、特任教員など",0,'（3月済）メンテナンス用_保険料率'!J12)</f>
        <v>0</v>
      </c>
      <c r="G105" s="48">
        <f>IF($E$14="契約職員　※事務補佐員、技術補佐員、特任教員など",0,'（3月済）メンテナンス用_保険料率'!M12)</f>
        <v>0</v>
      </c>
      <c r="H105" s="48">
        <f>IF($E$14="契約職員　※事務補佐員、技術補佐員、特任教員など",0,'（3月済）メンテナンス用_保険料率'!P12)</f>
        <v>0</v>
      </c>
      <c r="I105" s="48">
        <f>IF($E$14="契約職員　※事務補佐員、技術補佐員、特任教員など",0,'（3月済）メンテナンス用_保険料率'!S12)</f>
        <v>0</v>
      </c>
      <c r="J105" s="48">
        <f>IF($E$14="契約職員　※事務補佐員、技術補佐員、特任教員など",0,'（3月済）メンテナンス用_保険料率'!V12)</f>
        <v>0</v>
      </c>
      <c r="K105" s="48">
        <f>IF($E$14="契約職員　※事務補佐員、技術補佐員、特任教員など",0,'（3月済）メンテナンス用_保険料率'!Y12)</f>
        <v>0</v>
      </c>
      <c r="L105" s="48">
        <f>IF($E$14="契約職員　※事務補佐員、技術補佐員、特任教員など",0,'（3月済）メンテナンス用_保険料率'!AB12)</f>
        <v>0</v>
      </c>
      <c r="M105" s="48">
        <f>IF($E$14="契約職員　※事務補佐員、技術補佐員、特任教員など",0,'（3月済）メンテナンス用_保険料率'!AE12)</f>
        <v>0</v>
      </c>
      <c r="N105" s="48">
        <f>IF($E$14="契約職員　※事務補佐員、技術補佐員、特任教員など",0,'（3月済）メンテナンス用_保険料率'!AH12)</f>
        <v>0</v>
      </c>
      <c r="O105" s="48">
        <f>IF($E$14="契約職員　※事務補佐員、技術補佐員、特任教員など",0,'（3月済）メンテナンス用_保険料率'!AK12)</f>
        <v>0</v>
      </c>
      <c r="P105" s="48">
        <f>IF($E$14="契約職員　※事務補佐員、技術補佐員、特任教員など",0,'（3月済）メンテナンス用_保険料率'!AN12)</f>
        <v>0</v>
      </c>
      <c r="Q105" s="48" t="s">
        <v>104</v>
      </c>
      <c r="R105" s="461"/>
      <c r="S105" s="462"/>
      <c r="T105" s="91"/>
      <c r="U105" s="91"/>
      <c r="V105" s="91"/>
      <c r="W105" s="91"/>
      <c r="X105" s="91"/>
      <c r="Y105" s="91"/>
      <c r="Z105" s="91"/>
    </row>
    <row r="106" spans="1:26" ht="20.25" customHeight="1">
      <c r="A106" s="91"/>
      <c r="B106" s="91"/>
      <c r="C106" s="475"/>
      <c r="D106" s="50" t="s">
        <v>60</v>
      </c>
      <c r="E106" s="48">
        <f>IF($E$14="契約職員　※事務補佐員、技術補佐員、特任教員など",'（3月済）メンテナンス用_保険料率'!H13,'（3月済）メンテナンス用_保険料率'!H13)</f>
        <v>20.3</v>
      </c>
      <c r="F106" s="48">
        <f>IF($E$14="契約職員　※事務補佐員、技術補佐員、特任教員など",'（3月済）メンテナンス用_保険料率'!K13,'（3月済）メンテナンス用_保険料率'!K13)</f>
        <v>20.3</v>
      </c>
      <c r="G106" s="48">
        <f>IF($E$14="契約職員　※事務補佐員、技術補佐員、特任教員など",'（3月済）メンテナンス用_保険料率'!N13,'（3月済）メンテナンス用_保険料率'!N13)</f>
        <v>20.3</v>
      </c>
      <c r="H106" s="48">
        <f>IF($E$14="契約職員　※事務補佐員、技術補佐員、特任教員など",'（3月済）メンテナンス用_保険料率'!Q13,'（3月済）メンテナンス用_保険料率'!Q13)</f>
        <v>20.3</v>
      </c>
      <c r="I106" s="48">
        <f>IF($E$14="契約職員　※事務補佐員、技術補佐員、特任教員など",'（3月済）メンテナンス用_保険料率'!T13,'（3月済）メンテナンス用_保険料率'!T13)</f>
        <v>20.3</v>
      </c>
      <c r="J106" s="48">
        <f>IF($E$14="契約職員　※事務補佐員、技術補佐員、特任教員など",'（3月済）メンテナンス用_保険料率'!W13,'（3月済）メンテナンス用_保険料率'!W13)</f>
        <v>20.3</v>
      </c>
      <c r="K106" s="48">
        <f>IF($E$14="契約職員　※事務補佐員、技術補佐員、特任教員など",'（3月済）メンテナンス用_保険料率'!Z13,'（3月済）メンテナンス用_保険料率'!Z13)</f>
        <v>20.3</v>
      </c>
      <c r="L106" s="48">
        <f>IF($E$14="契約職員　※事務補佐員、技術補佐員、特任教員など",'（3月済）メンテナンス用_保険料率'!AC13,'（3月済）メンテナンス用_保険料率'!AC13)</f>
        <v>20.3</v>
      </c>
      <c r="M106" s="48">
        <f>IF($E$14="契約職員　※事務補佐員、技術補佐員、特任教員など",'（3月済）メンテナンス用_保険料率'!AF13,'（3月済）メンテナンス用_保険料率'!AF13)</f>
        <v>20.3</v>
      </c>
      <c r="N106" s="48">
        <f>IF($E$14="契約職員　※事務補佐員、技術補佐員、特任教員など",'（3月済）メンテナンス用_保険料率'!AI13,'（3月済）メンテナンス用_保険料率'!AI13)</f>
        <v>20.3</v>
      </c>
      <c r="O106" s="48">
        <f>IF($E$14="契約職員　※事務補佐員、技術補佐員、特任教員など",'（3月済）メンテナンス用_保険料率'!AL13,'（3月済）メンテナンス用_保険料率'!AL13)</f>
        <v>20.3</v>
      </c>
      <c r="P106" s="48">
        <f>IF($E$14="契約職員　※事務補佐員、技術補佐員、特任教員など",'（3月済）メンテナンス用_保険料率'!AO13,'（3月済）メンテナンス用_保険料率'!AO13)</f>
        <v>20.3</v>
      </c>
      <c r="Q106" s="48" t="s">
        <v>104</v>
      </c>
      <c r="R106" s="461"/>
      <c r="S106" s="462"/>
      <c r="T106" s="91"/>
      <c r="U106" s="91"/>
      <c r="V106" s="91"/>
      <c r="W106" s="91"/>
      <c r="X106" s="91"/>
      <c r="Y106" s="91"/>
      <c r="Z106" s="91"/>
    </row>
    <row r="107" spans="1:26" ht="20.25" customHeight="1">
      <c r="A107" s="91"/>
      <c r="B107" s="91"/>
      <c r="C107" s="475"/>
      <c r="D107" s="50" t="s">
        <v>89</v>
      </c>
      <c r="E107" s="48">
        <f>IF($E$14="契約職員　※事務補佐員、技術補佐員、特任教員など",'（3月済）メンテナンス用_保険料率'!G19,'（3月済）メンテナンス用_保険料率'!G14)</f>
        <v>3.6</v>
      </c>
      <c r="F107" s="48">
        <f>IF($E$14="契約職員　※事務補佐員、技術補佐員、特任教員など",'（3月済）メンテナンス用_保険料率'!J19,'（3月済）メンテナンス用_保険料率'!J14)</f>
        <v>3.6</v>
      </c>
      <c r="G107" s="48">
        <f>IF($E$14="契約職員　※事務補佐員、技術補佐員、特任教員など",'（3月済）メンテナンス用_保険料率'!M19,'（3月済）メンテナンス用_保険料率'!M14)</f>
        <v>3.6</v>
      </c>
      <c r="H107" s="48">
        <f>IF($E$14="契約職員　※事務補佐員、技術補佐員、特任教員など",'（3月済）メンテナンス用_保険料率'!P19,'（3月済）メンテナンス用_保険料率'!P14)</f>
        <v>3.6</v>
      </c>
      <c r="I107" s="48">
        <f>IF($E$14="契約職員　※事務補佐員、技術補佐員、特任教員など",'（3月済）メンテナンス用_保険料率'!S19,'（3月済）メンテナンス用_保険料率'!S14)</f>
        <v>3.6</v>
      </c>
      <c r="J107" s="48">
        <f>IF($E$14="契約職員　※事務補佐員、技術補佐員、特任教員など",'（3月済）メンテナンス用_保険料率'!V19,'（3月済）メンテナンス用_保険料率'!V14)</f>
        <v>3.6</v>
      </c>
      <c r="K107" s="48">
        <f>IF($E$14="契約職員　※事務補佐員、技術補佐員、特任教員など",'（3月済）メンテナンス用_保険料率'!Y19,'（3月済）メンテナンス用_保険料率'!Y14)</f>
        <v>3.6</v>
      </c>
      <c r="L107" s="48">
        <f>IF($E$14="契約職員　※事務補佐員、技術補佐員、特任教員など",'（3月済）メンテナンス用_保険料率'!AB19,'（3月済）メンテナンス用_保険料率'!AB14)</f>
        <v>3.6</v>
      </c>
      <c r="M107" s="48">
        <f>IF($E$14="契約職員　※事務補佐員、技術補佐員、特任教員など",'（3月済）メンテナンス用_保険料率'!AE19,'（3月済）メンテナンス用_保険料率'!AE14)</f>
        <v>3.6</v>
      </c>
      <c r="N107" s="48">
        <f>IF($E$14="契約職員　※事務補佐員、技術補佐員、特任教員など",'（3月済）メンテナンス用_保険料率'!AH19,'（3月済）メンテナンス用_保険料率'!AH14)</f>
        <v>3.6</v>
      </c>
      <c r="O107" s="48">
        <f>IF($E$14="契約職員　※事務補佐員、技術補佐員、特任教員など",'（3月済）メンテナンス用_保険料率'!AK19,'（3月済）メンテナンス用_保険料率'!AK14)</f>
        <v>3.6</v>
      </c>
      <c r="P107" s="48">
        <f>IF($E$14="契約職員　※事務補佐員、技術補佐員、特任教員など",'（3月済）メンテナンス用_保険料率'!AN19,'（3月済）メンテナンス用_保険料率'!AN14)</f>
        <v>3.6</v>
      </c>
      <c r="Q107" s="48" t="s">
        <v>104</v>
      </c>
      <c r="R107" s="461"/>
      <c r="S107" s="462"/>
      <c r="T107" s="91"/>
      <c r="U107" s="91"/>
      <c r="V107" s="91"/>
      <c r="W107" s="91"/>
      <c r="X107" s="91"/>
      <c r="Y107" s="91"/>
      <c r="Z107" s="91"/>
    </row>
    <row r="108" spans="1:26" ht="20.25" customHeight="1">
      <c r="A108" s="91"/>
      <c r="B108" s="91"/>
      <c r="C108" s="475"/>
      <c r="D108" s="50" t="s">
        <v>90</v>
      </c>
      <c r="E108" s="48">
        <f>IF($E$14="契約職員　※事務補佐員、技術補佐員、特任教員など",'（3月済）メンテナンス用_保険料率'!G15,'（3月済）メンテナンス用_保険料率'!G15)</f>
        <v>32</v>
      </c>
      <c r="F108" s="48">
        <f>IF($E$14="契約職員　※事務補佐員、技術補佐員、特任教員など",'（3月済）メンテナンス用_保険料率'!J15,'（3月済）メンテナンス用_保険料率'!J15)</f>
        <v>32</v>
      </c>
      <c r="G108" s="48">
        <f>IF($E$14="契約職員　※事務補佐員、技術補佐員、特任教員など",'（3月済）メンテナンス用_保険料率'!M15,'（3月済）メンテナンス用_保険料率'!M15)</f>
        <v>32</v>
      </c>
      <c r="H108" s="48">
        <f>IF($E$14="契約職員　※事務補佐員、技術補佐員、特任教員など",'（3月済）メンテナンス用_保険料率'!P15,'（3月済）メンテナンス用_保険料率'!P15)</f>
        <v>32</v>
      </c>
      <c r="I108" s="48">
        <f>IF($E$14="契約職員　※事務補佐員、技術補佐員、特任教員など",'（3月済）メンテナンス用_保険料率'!S15,'（3月済）メンテナンス用_保険料率'!S15)</f>
        <v>32</v>
      </c>
      <c r="J108" s="48">
        <f>IF($E$14="契約職員　※事務補佐員、技術補佐員、特任教員など",'（3月済）メンテナンス用_保険料率'!V15,'（3月済）メンテナンス用_保険料率'!V15)</f>
        <v>32</v>
      </c>
      <c r="K108" s="48">
        <f>IF($E$14="契約職員　※事務補佐員、技術補佐員、特任教員など",'（3月済）メンテナンス用_保険料率'!Y15,'（3月済）メンテナンス用_保険料率'!Y15)</f>
        <v>32</v>
      </c>
      <c r="L108" s="48">
        <f>IF($E$14="契約職員　※事務補佐員、技術補佐員、特任教員など",'（3月済）メンテナンス用_保険料率'!AB15,'（3月済）メンテナンス用_保険料率'!AB15)</f>
        <v>32</v>
      </c>
      <c r="M108" s="48">
        <f>IF($E$14="契約職員　※事務補佐員、技術補佐員、特任教員など",'（3月済）メンテナンス用_保険料率'!AE15,'（3月済）メンテナンス用_保険料率'!AE15)</f>
        <v>32</v>
      </c>
      <c r="N108" s="48">
        <f>IF($E$14="契約職員　※事務補佐員、技術補佐員、特任教員など",'（3月済）メンテナンス用_保険料率'!AH15,'（3月済）メンテナンス用_保険料率'!AH15)</f>
        <v>32</v>
      </c>
      <c r="O108" s="48">
        <f>IF($E$14="契約職員　※事務補佐員、技術補佐員、特任教員など",'（3月済）メンテナンス用_保険料率'!AK15,'（3月済）メンテナンス用_保険料率'!AK15)</f>
        <v>32</v>
      </c>
      <c r="P108" s="48">
        <f>IF($E$14="契約職員　※事務補佐員、技術補佐員、特任教員など",'（3月済）メンテナンス用_保険料率'!AN15,'（3月済）メンテナンス用_保険料率'!AN15)</f>
        <v>32</v>
      </c>
      <c r="Q108" s="48" t="s">
        <v>105</v>
      </c>
      <c r="R108" s="461"/>
      <c r="S108" s="462"/>
      <c r="T108" s="91"/>
      <c r="U108" s="91"/>
      <c r="V108" s="91"/>
      <c r="W108" s="91"/>
      <c r="X108" s="91"/>
      <c r="Y108" s="91"/>
      <c r="Z108" s="91"/>
    </row>
    <row r="109" spans="1:26" ht="20.25" customHeight="1">
      <c r="A109" s="91"/>
      <c r="B109" s="91"/>
      <c r="C109" s="475"/>
      <c r="D109" s="50" t="s">
        <v>62</v>
      </c>
      <c r="E109" s="48">
        <f>'（3月済）メンテナンス用_保険料率'!G20</f>
        <v>9</v>
      </c>
      <c r="F109" s="48">
        <f>'（3月済）メンテナンス用_保険料率'!J20</f>
        <v>9</v>
      </c>
      <c r="G109" s="48">
        <f>'（3月済）メンテナンス用_保険料率'!M20</f>
        <v>9</v>
      </c>
      <c r="H109" s="48">
        <f>'（3月済）メンテナンス用_保険料率'!P20</f>
        <v>9</v>
      </c>
      <c r="I109" s="48">
        <f>'（3月済）メンテナンス用_保険料率'!S20</f>
        <v>9</v>
      </c>
      <c r="J109" s="48">
        <f>'（3月済）メンテナンス用_保険料率'!V20</f>
        <v>9</v>
      </c>
      <c r="K109" s="48">
        <f>'（3月済）メンテナンス用_保険料率'!Y20</f>
        <v>9</v>
      </c>
      <c r="L109" s="48">
        <f>'（3月済）メンテナンス用_保険料率'!AB20</f>
        <v>9</v>
      </c>
      <c r="M109" s="48">
        <f>'（3月済）メンテナンス用_保険料率'!AE20</f>
        <v>9</v>
      </c>
      <c r="N109" s="48">
        <f>'（3月済）メンテナンス用_保険料率'!AH20</f>
        <v>9</v>
      </c>
      <c r="O109" s="48">
        <f>'（3月済）メンテナンス用_保険料率'!AK20</f>
        <v>9</v>
      </c>
      <c r="P109" s="48">
        <f>'（3月済）メンテナンス用_保険料率'!AN20</f>
        <v>9</v>
      </c>
      <c r="Q109" s="48" t="s">
        <v>104</v>
      </c>
      <c r="R109" s="461"/>
      <c r="S109" s="462"/>
      <c r="T109" s="91"/>
      <c r="U109" s="91"/>
      <c r="V109" s="91"/>
      <c r="W109" s="91"/>
      <c r="X109" s="91"/>
      <c r="Y109" s="91"/>
      <c r="Z109" s="91"/>
    </row>
    <row r="110" spans="1:26" ht="20.25" customHeight="1">
      <c r="A110" s="91"/>
      <c r="B110" s="91"/>
      <c r="C110" s="476"/>
      <c r="D110" s="50" t="s">
        <v>92</v>
      </c>
      <c r="E110" s="48">
        <f>'（3月済）メンテナンス用_保険料率'!G21</f>
        <v>2.2799999999999998</v>
      </c>
      <c r="F110" s="48">
        <f>'（3月済）メンテナンス用_保険料率'!J21</f>
        <v>2.2799999999999998</v>
      </c>
      <c r="G110" s="48">
        <f>'（3月済）メンテナンス用_保険料率'!M21</f>
        <v>2.2799999999999998</v>
      </c>
      <c r="H110" s="48">
        <f>'（3月済）メンテナンス用_保険料率'!P21</f>
        <v>2.2799999999999998</v>
      </c>
      <c r="I110" s="48">
        <f>'（3月済）メンテナンス用_保険料率'!S21</f>
        <v>2.2799999999999998</v>
      </c>
      <c r="J110" s="48">
        <f>'（3月済）メンテナンス用_保険料率'!V21</f>
        <v>2.2799999999999998</v>
      </c>
      <c r="K110" s="48">
        <f>'（3月済）メンテナンス用_保険料率'!Y21</f>
        <v>2.2799999999999998</v>
      </c>
      <c r="L110" s="48">
        <f>'（3月済）メンテナンス用_保険料率'!AB21</f>
        <v>2.2799999999999998</v>
      </c>
      <c r="M110" s="48">
        <f>'（3月済）メンテナンス用_保険料率'!AE21</f>
        <v>2.2799999999999998</v>
      </c>
      <c r="N110" s="48">
        <f>'（3月済）メンテナンス用_保険料率'!AH21</f>
        <v>2.2799999999999998</v>
      </c>
      <c r="O110" s="48">
        <f>'（3月済）メンテナンス用_保険料率'!AK21</f>
        <v>2.2799999999999998</v>
      </c>
      <c r="P110" s="48">
        <f>'（3月済）メンテナンス用_保険料率'!AN21</f>
        <v>2.2799999999999998</v>
      </c>
      <c r="Q110" s="48" t="s">
        <v>104</v>
      </c>
      <c r="R110" s="461"/>
      <c r="S110" s="462"/>
      <c r="T110" s="91"/>
      <c r="U110" s="91"/>
      <c r="V110" s="91"/>
      <c r="W110" s="91"/>
      <c r="X110" s="91"/>
      <c r="Y110" s="91"/>
      <c r="Z110" s="91"/>
    </row>
    <row r="111" spans="1:26">
      <c r="A111" s="91"/>
      <c r="B111" s="91"/>
      <c r="C111" s="91"/>
      <c r="D111" s="91"/>
      <c r="E111" s="91"/>
      <c r="F111" s="91"/>
      <c r="G111" s="91"/>
      <c r="H111" s="91"/>
      <c r="I111" s="91"/>
      <c r="J111" s="91"/>
      <c r="K111" s="91"/>
      <c r="L111" s="91"/>
      <c r="M111" s="91"/>
      <c r="N111" s="91"/>
      <c r="O111" s="91"/>
      <c r="P111" s="91"/>
      <c r="Q111" s="91"/>
      <c r="R111" s="91"/>
      <c r="S111" s="91"/>
      <c r="T111" s="91"/>
      <c r="U111" s="91"/>
      <c r="V111" s="91"/>
      <c r="W111" s="91"/>
      <c r="X111" s="91"/>
      <c r="Y111" s="91"/>
      <c r="Z111" s="91"/>
    </row>
    <row r="112" spans="1:26">
      <c r="A112" s="91"/>
      <c r="B112" s="91"/>
      <c r="C112" s="91"/>
      <c r="D112" s="91"/>
      <c r="E112" s="91"/>
      <c r="F112" s="91"/>
      <c r="G112" s="91"/>
      <c r="H112" s="91"/>
      <c r="I112" s="91"/>
      <c r="J112" s="91"/>
      <c r="K112" s="91"/>
      <c r="L112" s="91"/>
      <c r="M112" s="91"/>
      <c r="N112" s="91"/>
      <c r="O112" s="91"/>
      <c r="P112" s="91"/>
      <c r="Q112" s="91"/>
      <c r="R112" s="91"/>
      <c r="S112" s="91"/>
      <c r="T112" s="91"/>
      <c r="U112" s="91"/>
      <c r="V112" s="91"/>
      <c r="W112" s="91"/>
      <c r="X112" s="91"/>
      <c r="Y112" s="91"/>
      <c r="Z112" s="91"/>
    </row>
    <row r="113" spans="1:26">
      <c r="A113" s="91"/>
      <c r="B113" s="91"/>
      <c r="C113" s="91"/>
      <c r="D113" s="91"/>
      <c r="E113" s="91"/>
      <c r="F113" s="91"/>
      <c r="G113" s="91"/>
      <c r="H113" s="91"/>
      <c r="I113" s="91"/>
      <c r="J113" s="91"/>
      <c r="K113" s="91"/>
      <c r="L113" s="91"/>
      <c r="M113" s="91"/>
      <c r="N113" s="91"/>
      <c r="O113" s="91"/>
      <c r="P113" s="91"/>
      <c r="Q113" s="91"/>
      <c r="R113" s="91"/>
      <c r="S113" s="91"/>
      <c r="T113" s="91"/>
      <c r="U113" s="91"/>
      <c r="V113" s="91"/>
      <c r="W113" s="91"/>
      <c r="X113" s="91"/>
      <c r="Y113" s="91"/>
      <c r="Z113" s="91"/>
    </row>
    <row r="114" spans="1:26">
      <c r="A114" s="91"/>
      <c r="B114" s="91"/>
      <c r="C114" s="91"/>
      <c r="D114" s="91"/>
      <c r="E114" s="91"/>
      <c r="F114" s="91"/>
      <c r="G114" s="91"/>
      <c r="H114" s="91"/>
      <c r="I114" s="91"/>
      <c r="J114" s="91"/>
      <c r="K114" s="91"/>
      <c r="L114" s="91"/>
      <c r="M114" s="91"/>
      <c r="N114" s="91"/>
      <c r="O114" s="91"/>
      <c r="P114" s="91"/>
      <c r="Q114" s="91"/>
      <c r="R114" s="91"/>
      <c r="S114" s="91"/>
      <c r="T114" s="91"/>
      <c r="U114" s="91"/>
      <c r="V114" s="91"/>
      <c r="W114" s="91"/>
      <c r="X114" s="91"/>
      <c r="Y114" s="91"/>
      <c r="Z114" s="91"/>
    </row>
    <row r="115" spans="1:26">
      <c r="A115" s="91"/>
      <c r="B115" s="91"/>
      <c r="C115" s="91"/>
      <c r="D115" s="91"/>
      <c r="E115" s="91"/>
      <c r="F115" s="91"/>
      <c r="G115" s="91"/>
      <c r="H115" s="91"/>
      <c r="I115" s="91"/>
      <c r="J115" s="91"/>
      <c r="K115" s="91"/>
      <c r="L115" s="91"/>
      <c r="M115" s="91"/>
      <c r="N115" s="91"/>
      <c r="O115" s="91"/>
      <c r="P115" s="91"/>
      <c r="Q115" s="91"/>
      <c r="R115" s="91"/>
      <c r="S115" s="91"/>
      <c r="T115" s="91"/>
      <c r="U115" s="91"/>
      <c r="V115" s="91"/>
      <c r="W115" s="91"/>
      <c r="X115" s="91"/>
      <c r="Y115" s="91"/>
      <c r="Z115" s="91"/>
    </row>
    <row r="116" spans="1:26">
      <c r="A116" s="91"/>
      <c r="B116" s="91"/>
      <c r="C116" s="91"/>
      <c r="D116" s="91"/>
      <c r="E116" s="91"/>
      <c r="F116" s="91"/>
      <c r="G116" s="91"/>
      <c r="H116" s="91"/>
      <c r="I116" s="91"/>
      <c r="J116" s="91"/>
      <c r="K116" s="91"/>
      <c r="L116" s="91"/>
      <c r="M116" s="91"/>
      <c r="N116" s="91"/>
      <c r="O116" s="91"/>
      <c r="P116" s="91"/>
      <c r="Q116" s="91"/>
      <c r="R116" s="91"/>
      <c r="S116" s="91"/>
      <c r="T116" s="91"/>
      <c r="U116" s="91"/>
      <c r="V116" s="91"/>
      <c r="W116" s="91"/>
      <c r="X116" s="91"/>
      <c r="Y116" s="91"/>
      <c r="Z116" s="91"/>
    </row>
  </sheetData>
  <sheetProtection selectLockedCells="1"/>
  <mergeCells count="55">
    <mergeCell ref="B1:D1"/>
    <mergeCell ref="C52:D52"/>
    <mergeCell ref="J14:K14"/>
    <mergeCell ref="C4:D4"/>
    <mergeCell ref="E4:F4"/>
    <mergeCell ref="G4:H4"/>
    <mergeCell ref="I4:K4"/>
    <mergeCell ref="C14:D14"/>
    <mergeCell ref="C21:D21"/>
    <mergeCell ref="C22:D22"/>
    <mergeCell ref="E22:F22"/>
    <mergeCell ref="E14:H14"/>
    <mergeCell ref="E16:K16"/>
    <mergeCell ref="G18:K18"/>
    <mergeCell ref="C15:D16"/>
    <mergeCell ref="E15:K15"/>
    <mergeCell ref="R107:S107"/>
    <mergeCell ref="R108:S108"/>
    <mergeCell ref="R109:S109"/>
    <mergeCell ref="R110:S110"/>
    <mergeCell ref="C62:C72"/>
    <mergeCell ref="R102:S102"/>
    <mergeCell ref="R101:S101"/>
    <mergeCell ref="R103:S103"/>
    <mergeCell ref="R105:S105"/>
    <mergeCell ref="R106:S106"/>
    <mergeCell ref="R104:S104"/>
    <mergeCell ref="C98:D98"/>
    <mergeCell ref="C73:D73"/>
    <mergeCell ref="C95:C97"/>
    <mergeCell ref="C101:C110"/>
    <mergeCell ref="C84:D84"/>
    <mergeCell ref="Q32:R32"/>
    <mergeCell ref="Q33:R33"/>
    <mergeCell ref="Q34:R34"/>
    <mergeCell ref="Q35:R35"/>
    <mergeCell ref="C35:D35"/>
    <mergeCell ref="C33:D33"/>
    <mergeCell ref="C34:D34"/>
    <mergeCell ref="C32:D32"/>
    <mergeCell ref="E17:F17"/>
    <mergeCell ref="C18:D18"/>
    <mergeCell ref="C90:D90"/>
    <mergeCell ref="E90:F90"/>
    <mergeCell ref="G90:L90"/>
    <mergeCell ref="C74:D74"/>
    <mergeCell ref="C17:D17"/>
    <mergeCell ref="C53:D53"/>
    <mergeCell ref="C54:D54"/>
    <mergeCell ref="C57:C61"/>
    <mergeCell ref="C55:C56"/>
    <mergeCell ref="C51:D51"/>
    <mergeCell ref="E84:F84"/>
    <mergeCell ref="G84:K84"/>
    <mergeCell ref="C75:D75"/>
  </mergeCells>
  <phoneticPr fontId="2"/>
  <dataValidations count="4">
    <dataValidation type="list" allowBlank="1" showInputMessage="1" showErrorMessage="1" sqref="E33:P35 E52:P52" xr:uid="{00000000-0002-0000-0100-000000000000}">
      <formula1>"　,有,無"</formula1>
    </dataValidation>
    <dataValidation type="list" showInputMessage="1" showErrorMessage="1" sqref="E16:K16" xr:uid="{00000000-0002-0000-0100-000001000000}">
      <formula1>INDIRECT($J$14)</formula1>
    </dataValidation>
    <dataValidation type="list" showInputMessage="1" showErrorMessage="1" sqref="E91:F91" xr:uid="{D6F2A5DB-1BAB-46B9-8B82-CBE55BAEB891}">
      <formula1>#REF!</formula1>
    </dataValidation>
    <dataValidation type="list" showInputMessage="1" showErrorMessage="1" sqref="E86:F88" xr:uid="{F84AE3B3-016C-4172-8B28-1B30AE3957A9}">
      <formula1>"10%,8%"</formula1>
    </dataValidation>
  </dataValidations>
  <printOptions horizontalCentered="1" verticalCentered="1"/>
  <pageMargins left="0.39370078740157483" right="0.39370078740157483" top="0.39370078740157483" bottom="0.39370078740157483" header="0.31496062992125984" footer="0.31496062992125984"/>
  <pageSetup paperSize="9" scale="38"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'メンテナンス用_（未着手）ドロップダウンリスト'!$B$15:$E$15</xm:f>
          </x14:formula1>
          <xm:sqref>E14:H14</xm:sqref>
        </x14:dataValidation>
        <x14:dataValidation type="list" showInputMessage="1" showErrorMessage="1" xr:uid="{00000000-0002-0000-0100-000003000000}">
          <x14:formula1>
            <xm:f>'メンテナンス用_（未着手）ドロップダウンリスト'!$B$28:$D$28</xm:f>
          </x14:formula1>
          <xm:sqref>E84:F84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L287"/>
  <sheetViews>
    <sheetView zoomScale="115" zoomScaleNormal="115" zoomScaleSheetLayoutView="130" workbookViewId="0">
      <selection activeCell="D21" sqref="D21"/>
    </sheetView>
  </sheetViews>
  <sheetFormatPr defaultColWidth="9" defaultRowHeight="16.5"/>
  <cols>
    <col min="1" max="1" width="12" style="385" customWidth="1"/>
    <col min="2" max="2" width="20.625" style="385" customWidth="1"/>
    <col min="3" max="3" width="14.375" style="385" customWidth="1"/>
    <col min="4" max="4" width="43.75" style="385" bestFit="1" customWidth="1"/>
    <col min="5" max="5" width="11.375" style="385" bestFit="1" customWidth="1"/>
    <col min="6" max="6" width="6.875" style="385" hidden="1" customWidth="1"/>
    <col min="7" max="7" width="11.375" style="385" bestFit="1" customWidth="1"/>
    <col min="8" max="8" width="9.375" style="385" bestFit="1" customWidth="1"/>
    <col min="9" max="9" width="10.25" style="385" bestFit="1" customWidth="1"/>
    <col min="10" max="10" width="8.25" style="385" bestFit="1" customWidth="1"/>
    <col min="11" max="16384" width="9" style="385"/>
  </cols>
  <sheetData>
    <row r="1" spans="1:9" ht="22.5" customHeight="1">
      <c r="A1" s="384" t="s">
        <v>528</v>
      </c>
      <c r="D1" s="386"/>
      <c r="E1" s="383" t="s">
        <v>526</v>
      </c>
    </row>
    <row r="2" spans="1:9" ht="17.25" thickBot="1">
      <c r="A2" s="387" t="s">
        <v>557</v>
      </c>
      <c r="D2" s="385" t="s">
        <v>106</v>
      </c>
      <c r="E2" s="385" t="s">
        <v>107</v>
      </c>
    </row>
    <row r="3" spans="1:9" ht="24" customHeight="1" thickBot="1">
      <c r="A3" s="388" t="s">
        <v>70</v>
      </c>
      <c r="B3" s="389" t="s">
        <v>108</v>
      </c>
      <c r="C3" s="390" t="s">
        <v>109</v>
      </c>
    </row>
    <row r="4" spans="1:9">
      <c r="A4" s="391">
        <v>1</v>
      </c>
      <c r="B4" s="392">
        <v>2520000</v>
      </c>
      <c r="C4" s="393">
        <f>ROUNDDOWN(B4/12,0)</f>
        <v>210000</v>
      </c>
      <c r="D4" s="385" t="str">
        <f>+"契約職員＆限定職員（フル）区分"&amp;A4&amp;"　"&amp;TEXT(B4,"#,##0")&amp;"円"</f>
        <v>契約職員＆限定職員（フル）区分1　2,520,000円</v>
      </c>
      <c r="E4" s="394">
        <f>+C4</f>
        <v>210000</v>
      </c>
      <c r="G4" s="398"/>
      <c r="H4" s="394"/>
    </row>
    <row r="5" spans="1:9">
      <c r="A5" s="395">
        <v>2</v>
      </c>
      <c r="B5" s="396">
        <f>+B4+60000</f>
        <v>2580000</v>
      </c>
      <c r="C5" s="397">
        <f t="shared" ref="C5:C68" si="0">ROUNDDOWN(B5/12,0)</f>
        <v>215000</v>
      </c>
      <c r="D5" s="385" t="str">
        <f t="shared" ref="D5:D68" si="1">+"契約職員＆限定職員（フル）区分"&amp;A5&amp;"　"&amp;TEXT(B5,"#,##0")&amp;"円"</f>
        <v>契約職員＆限定職員（フル）区分2　2,580,000円</v>
      </c>
      <c r="E5" s="394">
        <f t="shared" ref="E5:E68" si="2">+C5</f>
        <v>215000</v>
      </c>
      <c r="G5" s="398"/>
      <c r="H5" s="398"/>
      <c r="I5" s="398"/>
    </row>
    <row r="6" spans="1:9">
      <c r="A6" s="391">
        <v>3</v>
      </c>
      <c r="B6" s="392">
        <f t="shared" ref="B6:B35" si="3">+B5+60000</f>
        <v>2640000</v>
      </c>
      <c r="C6" s="393">
        <f t="shared" si="0"/>
        <v>220000</v>
      </c>
      <c r="D6" s="385" t="str">
        <f t="shared" si="1"/>
        <v>契約職員＆限定職員（フル）区分3　2,640,000円</v>
      </c>
      <c r="E6" s="394">
        <f t="shared" si="2"/>
        <v>220000</v>
      </c>
      <c r="G6" s="398"/>
      <c r="H6" s="398"/>
      <c r="I6" s="398"/>
    </row>
    <row r="7" spans="1:9">
      <c r="A7" s="395">
        <v>4</v>
      </c>
      <c r="B7" s="396">
        <f t="shared" si="3"/>
        <v>2700000</v>
      </c>
      <c r="C7" s="397">
        <f t="shared" si="0"/>
        <v>225000</v>
      </c>
      <c r="D7" s="385" t="str">
        <f t="shared" si="1"/>
        <v>契約職員＆限定職員（フル）区分4　2,700,000円</v>
      </c>
      <c r="E7" s="394">
        <f t="shared" si="2"/>
        <v>225000</v>
      </c>
      <c r="G7" s="398"/>
      <c r="H7" s="398"/>
      <c r="I7" s="398"/>
    </row>
    <row r="8" spans="1:9">
      <c r="A8" s="391">
        <v>5</v>
      </c>
      <c r="B8" s="392">
        <f t="shared" si="3"/>
        <v>2760000</v>
      </c>
      <c r="C8" s="393">
        <f t="shared" si="0"/>
        <v>230000</v>
      </c>
      <c r="D8" s="385" t="str">
        <f t="shared" si="1"/>
        <v>契約職員＆限定職員（フル）区分5　2,760,000円</v>
      </c>
      <c r="E8" s="394">
        <f t="shared" si="2"/>
        <v>230000</v>
      </c>
      <c r="G8" s="398"/>
      <c r="H8" s="398"/>
      <c r="I8" s="398"/>
    </row>
    <row r="9" spans="1:9">
      <c r="A9" s="395">
        <v>6</v>
      </c>
      <c r="B9" s="396">
        <f t="shared" si="3"/>
        <v>2820000</v>
      </c>
      <c r="C9" s="397">
        <f t="shared" si="0"/>
        <v>235000</v>
      </c>
      <c r="D9" s="385" t="str">
        <f t="shared" si="1"/>
        <v>契約職員＆限定職員（フル）区分6　2,820,000円</v>
      </c>
      <c r="E9" s="394">
        <f t="shared" si="2"/>
        <v>235000</v>
      </c>
      <c r="G9" s="398"/>
      <c r="H9" s="398"/>
      <c r="I9" s="398"/>
    </row>
    <row r="10" spans="1:9">
      <c r="A10" s="391">
        <v>7</v>
      </c>
      <c r="B10" s="392">
        <f t="shared" si="3"/>
        <v>2880000</v>
      </c>
      <c r="C10" s="393">
        <f t="shared" si="0"/>
        <v>240000</v>
      </c>
      <c r="D10" s="385" t="str">
        <f t="shared" si="1"/>
        <v>契約職員＆限定職員（フル）区分7　2,880,000円</v>
      </c>
      <c r="E10" s="394">
        <f t="shared" si="2"/>
        <v>240000</v>
      </c>
      <c r="G10" s="398"/>
      <c r="H10" s="398"/>
      <c r="I10" s="398"/>
    </row>
    <row r="11" spans="1:9">
      <c r="A11" s="395">
        <v>8</v>
      </c>
      <c r="B11" s="396">
        <f t="shared" si="3"/>
        <v>2940000</v>
      </c>
      <c r="C11" s="397">
        <f t="shared" si="0"/>
        <v>245000</v>
      </c>
      <c r="D11" s="385" t="str">
        <f t="shared" si="1"/>
        <v>契約職員＆限定職員（フル）区分8　2,940,000円</v>
      </c>
      <c r="E11" s="394">
        <f t="shared" si="2"/>
        <v>245000</v>
      </c>
      <c r="G11" s="398"/>
      <c r="H11" s="398"/>
      <c r="I11" s="398"/>
    </row>
    <row r="12" spans="1:9">
      <c r="A12" s="391">
        <v>9</v>
      </c>
      <c r="B12" s="392">
        <f t="shared" si="3"/>
        <v>3000000</v>
      </c>
      <c r="C12" s="393">
        <f t="shared" si="0"/>
        <v>250000</v>
      </c>
      <c r="D12" s="385" t="str">
        <f t="shared" si="1"/>
        <v>契約職員＆限定職員（フル）区分9　3,000,000円</v>
      </c>
      <c r="E12" s="394">
        <f t="shared" si="2"/>
        <v>250000</v>
      </c>
      <c r="G12" s="398"/>
      <c r="H12" s="398"/>
      <c r="I12" s="398"/>
    </row>
    <row r="13" spans="1:9">
      <c r="A13" s="395">
        <v>10</v>
      </c>
      <c r="B13" s="396">
        <f t="shared" si="3"/>
        <v>3060000</v>
      </c>
      <c r="C13" s="397">
        <f t="shared" si="0"/>
        <v>255000</v>
      </c>
      <c r="D13" s="385" t="str">
        <f t="shared" si="1"/>
        <v>契約職員＆限定職員（フル）区分10　3,060,000円</v>
      </c>
      <c r="E13" s="394">
        <f t="shared" si="2"/>
        <v>255000</v>
      </c>
      <c r="G13" s="398"/>
      <c r="H13" s="398"/>
      <c r="I13" s="398"/>
    </row>
    <row r="14" spans="1:9">
      <c r="A14" s="399">
        <v>11</v>
      </c>
      <c r="B14" s="392">
        <f t="shared" si="3"/>
        <v>3120000</v>
      </c>
      <c r="C14" s="393">
        <f t="shared" si="0"/>
        <v>260000</v>
      </c>
      <c r="D14" s="385" t="str">
        <f t="shared" si="1"/>
        <v>契約職員＆限定職員（フル）区分11　3,120,000円</v>
      </c>
      <c r="E14" s="394">
        <f t="shared" si="2"/>
        <v>260000</v>
      </c>
      <c r="G14" s="398"/>
      <c r="H14" s="398"/>
      <c r="I14" s="398"/>
    </row>
    <row r="15" spans="1:9">
      <c r="A15" s="400">
        <v>12</v>
      </c>
      <c r="B15" s="401">
        <f t="shared" si="3"/>
        <v>3180000</v>
      </c>
      <c r="C15" s="402">
        <f t="shared" si="0"/>
        <v>265000</v>
      </c>
      <c r="D15" s="385" t="str">
        <f t="shared" si="1"/>
        <v>契約職員＆限定職員（フル）区分12　3,180,000円</v>
      </c>
      <c r="E15" s="394">
        <f t="shared" si="2"/>
        <v>265000</v>
      </c>
      <c r="G15" s="398"/>
      <c r="H15" s="398"/>
      <c r="I15" s="398"/>
    </row>
    <row r="16" spans="1:9">
      <c r="A16" s="399">
        <v>13</v>
      </c>
      <c r="B16" s="392">
        <f t="shared" si="3"/>
        <v>3240000</v>
      </c>
      <c r="C16" s="393">
        <f t="shared" si="0"/>
        <v>270000</v>
      </c>
      <c r="D16" s="385" t="str">
        <f t="shared" si="1"/>
        <v>契約職員＆限定職員（フル）区分13　3,240,000円</v>
      </c>
      <c r="E16" s="394">
        <f t="shared" si="2"/>
        <v>270000</v>
      </c>
      <c r="G16" s="398"/>
      <c r="H16" s="398"/>
      <c r="I16" s="398"/>
    </row>
    <row r="17" spans="1:9">
      <c r="A17" s="400">
        <v>14</v>
      </c>
      <c r="B17" s="401">
        <f t="shared" si="3"/>
        <v>3300000</v>
      </c>
      <c r="C17" s="402">
        <f t="shared" si="0"/>
        <v>275000</v>
      </c>
      <c r="D17" s="385" t="str">
        <f t="shared" si="1"/>
        <v>契約職員＆限定職員（フル）区分14　3,300,000円</v>
      </c>
      <c r="E17" s="394">
        <f t="shared" si="2"/>
        <v>275000</v>
      </c>
      <c r="G17" s="398"/>
      <c r="H17" s="398"/>
      <c r="I17" s="398"/>
    </row>
    <row r="18" spans="1:9">
      <c r="A18" s="399">
        <v>15</v>
      </c>
      <c r="B18" s="392">
        <f t="shared" si="3"/>
        <v>3360000</v>
      </c>
      <c r="C18" s="393">
        <f t="shared" si="0"/>
        <v>280000</v>
      </c>
      <c r="D18" s="385" t="str">
        <f t="shared" si="1"/>
        <v>契約職員＆限定職員（フル）区分15　3,360,000円</v>
      </c>
      <c r="E18" s="394">
        <f t="shared" si="2"/>
        <v>280000</v>
      </c>
      <c r="G18" s="398"/>
      <c r="H18" s="398"/>
      <c r="I18" s="398"/>
    </row>
    <row r="19" spans="1:9">
      <c r="A19" s="400">
        <v>16</v>
      </c>
      <c r="B19" s="401">
        <f t="shared" si="3"/>
        <v>3420000</v>
      </c>
      <c r="C19" s="402">
        <f t="shared" si="0"/>
        <v>285000</v>
      </c>
      <c r="D19" s="385" t="str">
        <f t="shared" si="1"/>
        <v>契約職員＆限定職員（フル）区分16　3,420,000円</v>
      </c>
      <c r="E19" s="394">
        <f t="shared" si="2"/>
        <v>285000</v>
      </c>
      <c r="G19" s="398"/>
      <c r="H19" s="398"/>
      <c r="I19" s="398"/>
    </row>
    <row r="20" spans="1:9">
      <c r="A20" s="399">
        <v>17</v>
      </c>
      <c r="B20" s="392">
        <f t="shared" si="3"/>
        <v>3480000</v>
      </c>
      <c r="C20" s="393">
        <f t="shared" si="0"/>
        <v>290000</v>
      </c>
      <c r="D20" s="385" t="str">
        <f t="shared" si="1"/>
        <v>契約職員＆限定職員（フル）区分17　3,480,000円</v>
      </c>
      <c r="E20" s="394">
        <f t="shared" si="2"/>
        <v>290000</v>
      </c>
      <c r="G20" s="398"/>
      <c r="H20" s="398"/>
      <c r="I20" s="398"/>
    </row>
    <row r="21" spans="1:9">
      <c r="A21" s="400">
        <v>18</v>
      </c>
      <c r="B21" s="401">
        <f t="shared" si="3"/>
        <v>3540000</v>
      </c>
      <c r="C21" s="402">
        <f t="shared" si="0"/>
        <v>295000</v>
      </c>
      <c r="D21" s="385" t="str">
        <f t="shared" si="1"/>
        <v>契約職員＆限定職員（フル）区分18　3,540,000円</v>
      </c>
      <c r="E21" s="394">
        <f t="shared" si="2"/>
        <v>295000</v>
      </c>
      <c r="G21" s="398"/>
      <c r="H21" s="398"/>
      <c r="I21" s="398"/>
    </row>
    <row r="22" spans="1:9">
      <c r="A22" s="399">
        <v>19</v>
      </c>
      <c r="B22" s="392">
        <f t="shared" si="3"/>
        <v>3600000</v>
      </c>
      <c r="C22" s="393">
        <f t="shared" si="0"/>
        <v>300000</v>
      </c>
      <c r="D22" s="385" t="str">
        <f t="shared" si="1"/>
        <v>契約職員＆限定職員（フル）区分19　3,600,000円</v>
      </c>
      <c r="E22" s="394">
        <f t="shared" si="2"/>
        <v>300000</v>
      </c>
      <c r="G22" s="398"/>
      <c r="H22" s="398"/>
      <c r="I22" s="398"/>
    </row>
    <row r="23" spans="1:9">
      <c r="A23" s="400">
        <v>20</v>
      </c>
      <c r="B23" s="401">
        <f t="shared" si="3"/>
        <v>3660000</v>
      </c>
      <c r="C23" s="402">
        <f t="shared" si="0"/>
        <v>305000</v>
      </c>
      <c r="D23" s="385" t="str">
        <f t="shared" si="1"/>
        <v>契約職員＆限定職員（フル）区分20　3,660,000円</v>
      </c>
      <c r="E23" s="394">
        <f t="shared" si="2"/>
        <v>305000</v>
      </c>
      <c r="G23" s="398"/>
      <c r="H23" s="398"/>
      <c r="I23" s="398"/>
    </row>
    <row r="24" spans="1:9">
      <c r="A24" s="399">
        <v>21</v>
      </c>
      <c r="B24" s="392">
        <f t="shared" si="3"/>
        <v>3720000</v>
      </c>
      <c r="C24" s="393">
        <f t="shared" si="0"/>
        <v>310000</v>
      </c>
      <c r="D24" s="385" t="str">
        <f t="shared" si="1"/>
        <v>契約職員＆限定職員（フル）区分21　3,720,000円</v>
      </c>
      <c r="E24" s="394">
        <f t="shared" si="2"/>
        <v>310000</v>
      </c>
      <c r="G24" s="398"/>
      <c r="H24" s="398"/>
      <c r="I24" s="398"/>
    </row>
    <row r="25" spans="1:9">
      <c r="A25" s="400">
        <v>22</v>
      </c>
      <c r="B25" s="401">
        <f t="shared" si="3"/>
        <v>3780000</v>
      </c>
      <c r="C25" s="402">
        <f t="shared" si="0"/>
        <v>315000</v>
      </c>
      <c r="D25" s="385" t="str">
        <f t="shared" si="1"/>
        <v>契約職員＆限定職員（フル）区分22　3,780,000円</v>
      </c>
      <c r="E25" s="394">
        <f t="shared" si="2"/>
        <v>315000</v>
      </c>
      <c r="G25" s="398"/>
      <c r="H25" s="398"/>
      <c r="I25" s="398"/>
    </row>
    <row r="26" spans="1:9">
      <c r="A26" s="399">
        <v>23</v>
      </c>
      <c r="B26" s="392">
        <f t="shared" si="3"/>
        <v>3840000</v>
      </c>
      <c r="C26" s="393">
        <f t="shared" si="0"/>
        <v>320000</v>
      </c>
      <c r="D26" s="385" t="str">
        <f t="shared" si="1"/>
        <v>契約職員＆限定職員（フル）区分23　3,840,000円</v>
      </c>
      <c r="E26" s="394">
        <f t="shared" si="2"/>
        <v>320000</v>
      </c>
      <c r="G26" s="398"/>
      <c r="H26" s="398"/>
      <c r="I26" s="398"/>
    </row>
    <row r="27" spans="1:9">
      <c r="A27" s="400">
        <v>24</v>
      </c>
      <c r="B27" s="401">
        <f t="shared" si="3"/>
        <v>3900000</v>
      </c>
      <c r="C27" s="402">
        <f t="shared" si="0"/>
        <v>325000</v>
      </c>
      <c r="D27" s="385" t="str">
        <f t="shared" si="1"/>
        <v>契約職員＆限定職員（フル）区分24　3,900,000円</v>
      </c>
      <c r="E27" s="394">
        <f t="shared" si="2"/>
        <v>325000</v>
      </c>
      <c r="G27" s="398"/>
      <c r="H27" s="398"/>
      <c r="I27" s="398"/>
    </row>
    <row r="28" spans="1:9">
      <c r="A28" s="399">
        <v>25</v>
      </c>
      <c r="B28" s="392">
        <f t="shared" si="3"/>
        <v>3960000</v>
      </c>
      <c r="C28" s="393">
        <f t="shared" si="0"/>
        <v>330000</v>
      </c>
      <c r="D28" s="385" t="str">
        <f t="shared" si="1"/>
        <v>契約職員＆限定職員（フル）区分25　3,960,000円</v>
      </c>
      <c r="E28" s="394">
        <f t="shared" si="2"/>
        <v>330000</v>
      </c>
      <c r="G28" s="398"/>
      <c r="H28" s="398"/>
      <c r="I28" s="398"/>
    </row>
    <row r="29" spans="1:9">
      <c r="A29" s="400">
        <v>26</v>
      </c>
      <c r="B29" s="401">
        <f t="shared" si="3"/>
        <v>4020000</v>
      </c>
      <c r="C29" s="402">
        <f t="shared" si="0"/>
        <v>335000</v>
      </c>
      <c r="D29" s="385" t="str">
        <f t="shared" si="1"/>
        <v>契約職員＆限定職員（フル）区分26　4,020,000円</v>
      </c>
      <c r="E29" s="394">
        <f t="shared" si="2"/>
        <v>335000</v>
      </c>
      <c r="G29" s="398"/>
      <c r="H29" s="398"/>
      <c r="I29" s="398"/>
    </row>
    <row r="30" spans="1:9">
      <c r="A30" s="399">
        <v>27</v>
      </c>
      <c r="B30" s="392">
        <f t="shared" si="3"/>
        <v>4080000</v>
      </c>
      <c r="C30" s="393">
        <f t="shared" si="0"/>
        <v>340000</v>
      </c>
      <c r="D30" s="385" t="str">
        <f t="shared" si="1"/>
        <v>契約職員＆限定職員（フル）区分27　4,080,000円</v>
      </c>
      <c r="E30" s="394">
        <f t="shared" si="2"/>
        <v>340000</v>
      </c>
      <c r="G30" s="398"/>
      <c r="H30" s="398"/>
      <c r="I30" s="398"/>
    </row>
    <row r="31" spans="1:9">
      <c r="A31" s="400">
        <v>28</v>
      </c>
      <c r="B31" s="401">
        <f t="shared" si="3"/>
        <v>4140000</v>
      </c>
      <c r="C31" s="402">
        <f t="shared" si="0"/>
        <v>345000</v>
      </c>
      <c r="D31" s="385" t="str">
        <f t="shared" si="1"/>
        <v>契約職員＆限定職員（フル）区分28　4,140,000円</v>
      </c>
      <c r="E31" s="394">
        <f t="shared" si="2"/>
        <v>345000</v>
      </c>
      <c r="G31" s="398"/>
      <c r="H31" s="398"/>
      <c r="I31" s="398"/>
    </row>
    <row r="32" spans="1:9">
      <c r="A32" s="399">
        <v>29</v>
      </c>
      <c r="B32" s="392">
        <f t="shared" si="3"/>
        <v>4200000</v>
      </c>
      <c r="C32" s="393">
        <f t="shared" si="0"/>
        <v>350000</v>
      </c>
      <c r="D32" s="385" t="str">
        <f t="shared" si="1"/>
        <v>契約職員＆限定職員（フル）区分29　4,200,000円</v>
      </c>
      <c r="E32" s="394">
        <f t="shared" si="2"/>
        <v>350000</v>
      </c>
      <c r="G32" s="398"/>
      <c r="H32" s="398"/>
      <c r="I32" s="398"/>
    </row>
    <row r="33" spans="1:9">
      <c r="A33" s="400">
        <v>30</v>
      </c>
      <c r="B33" s="401">
        <f t="shared" si="3"/>
        <v>4260000</v>
      </c>
      <c r="C33" s="402">
        <f t="shared" si="0"/>
        <v>355000</v>
      </c>
      <c r="D33" s="385" t="str">
        <f t="shared" si="1"/>
        <v>契約職員＆限定職員（フル）区分30　4,260,000円</v>
      </c>
      <c r="E33" s="394">
        <f t="shared" si="2"/>
        <v>355000</v>
      </c>
      <c r="G33" s="398"/>
      <c r="H33" s="398"/>
      <c r="I33" s="398"/>
    </row>
    <row r="34" spans="1:9">
      <c r="A34" s="399">
        <v>31</v>
      </c>
      <c r="B34" s="392">
        <f t="shared" si="3"/>
        <v>4320000</v>
      </c>
      <c r="C34" s="393">
        <f t="shared" si="0"/>
        <v>360000</v>
      </c>
      <c r="D34" s="385" t="str">
        <f t="shared" si="1"/>
        <v>契約職員＆限定職員（フル）区分31　4,320,000円</v>
      </c>
      <c r="E34" s="394">
        <f t="shared" si="2"/>
        <v>360000</v>
      </c>
      <c r="G34" s="398"/>
      <c r="H34" s="398"/>
      <c r="I34" s="398"/>
    </row>
    <row r="35" spans="1:9">
      <c r="A35" s="400">
        <v>32</v>
      </c>
      <c r="B35" s="401">
        <f t="shared" si="3"/>
        <v>4380000</v>
      </c>
      <c r="C35" s="402">
        <f t="shared" si="0"/>
        <v>365000</v>
      </c>
      <c r="D35" s="385" t="str">
        <f t="shared" si="1"/>
        <v>契約職員＆限定職員（フル）区分32　4,380,000円</v>
      </c>
      <c r="E35" s="394">
        <f t="shared" si="2"/>
        <v>365000</v>
      </c>
      <c r="G35" s="398"/>
      <c r="H35" s="398"/>
      <c r="I35" s="398"/>
    </row>
    <row r="36" spans="1:9">
      <c r="A36" s="399">
        <v>33</v>
      </c>
      <c r="B36" s="392">
        <f t="shared" ref="B36:B44" si="4">+B35+60000</f>
        <v>4440000</v>
      </c>
      <c r="C36" s="393">
        <f t="shared" si="0"/>
        <v>370000</v>
      </c>
      <c r="D36" s="385" t="str">
        <f t="shared" si="1"/>
        <v>契約職員＆限定職員（フル）区分33　4,440,000円</v>
      </c>
      <c r="E36" s="394">
        <f t="shared" si="2"/>
        <v>370000</v>
      </c>
      <c r="G36" s="398"/>
      <c r="H36" s="398"/>
      <c r="I36" s="398"/>
    </row>
    <row r="37" spans="1:9">
      <c r="A37" s="400">
        <v>34</v>
      </c>
      <c r="B37" s="401">
        <f t="shared" si="4"/>
        <v>4500000</v>
      </c>
      <c r="C37" s="402">
        <f t="shared" si="0"/>
        <v>375000</v>
      </c>
      <c r="D37" s="385" t="str">
        <f t="shared" si="1"/>
        <v>契約職員＆限定職員（フル）区分34　4,500,000円</v>
      </c>
      <c r="E37" s="394">
        <f t="shared" si="2"/>
        <v>375000</v>
      </c>
      <c r="G37" s="398"/>
      <c r="H37" s="398"/>
      <c r="I37" s="398"/>
    </row>
    <row r="38" spans="1:9">
      <c r="A38" s="399">
        <v>35</v>
      </c>
      <c r="B38" s="392">
        <f t="shared" si="4"/>
        <v>4560000</v>
      </c>
      <c r="C38" s="393">
        <f t="shared" si="0"/>
        <v>380000</v>
      </c>
      <c r="D38" s="385" t="str">
        <f t="shared" si="1"/>
        <v>契約職員＆限定職員（フル）区分35　4,560,000円</v>
      </c>
      <c r="E38" s="394">
        <f t="shared" si="2"/>
        <v>380000</v>
      </c>
      <c r="G38" s="398"/>
      <c r="H38" s="398"/>
      <c r="I38" s="398"/>
    </row>
    <row r="39" spans="1:9">
      <c r="A39" s="400">
        <v>36</v>
      </c>
      <c r="B39" s="401">
        <f t="shared" si="4"/>
        <v>4620000</v>
      </c>
      <c r="C39" s="402">
        <f t="shared" si="0"/>
        <v>385000</v>
      </c>
      <c r="D39" s="385" t="str">
        <f t="shared" si="1"/>
        <v>契約職員＆限定職員（フル）区分36　4,620,000円</v>
      </c>
      <c r="E39" s="394">
        <f t="shared" si="2"/>
        <v>385000</v>
      </c>
      <c r="G39" s="398"/>
      <c r="H39" s="398"/>
      <c r="I39" s="398"/>
    </row>
    <row r="40" spans="1:9">
      <c r="A40" s="399">
        <v>37</v>
      </c>
      <c r="B40" s="392">
        <f t="shared" si="4"/>
        <v>4680000</v>
      </c>
      <c r="C40" s="393">
        <f t="shared" si="0"/>
        <v>390000</v>
      </c>
      <c r="D40" s="385" t="str">
        <f t="shared" si="1"/>
        <v>契約職員＆限定職員（フル）区分37　4,680,000円</v>
      </c>
      <c r="E40" s="394">
        <f t="shared" si="2"/>
        <v>390000</v>
      </c>
      <c r="G40" s="398"/>
      <c r="H40" s="398"/>
      <c r="I40" s="398"/>
    </row>
    <row r="41" spans="1:9">
      <c r="A41" s="400">
        <v>38</v>
      </c>
      <c r="B41" s="401">
        <f t="shared" si="4"/>
        <v>4740000</v>
      </c>
      <c r="C41" s="402">
        <f t="shared" si="0"/>
        <v>395000</v>
      </c>
      <c r="D41" s="385" t="str">
        <f t="shared" si="1"/>
        <v>契約職員＆限定職員（フル）区分38　4,740,000円</v>
      </c>
      <c r="E41" s="394">
        <f t="shared" si="2"/>
        <v>395000</v>
      </c>
      <c r="G41" s="398"/>
      <c r="H41" s="398"/>
      <c r="I41" s="398"/>
    </row>
    <row r="42" spans="1:9">
      <c r="A42" s="399">
        <v>39</v>
      </c>
      <c r="B42" s="392">
        <f t="shared" si="4"/>
        <v>4800000</v>
      </c>
      <c r="C42" s="393">
        <f t="shared" si="0"/>
        <v>400000</v>
      </c>
      <c r="D42" s="385" t="str">
        <f t="shared" si="1"/>
        <v>契約職員＆限定職員（フル）区分39　4,800,000円</v>
      </c>
      <c r="E42" s="394">
        <f t="shared" si="2"/>
        <v>400000</v>
      </c>
      <c r="G42" s="398"/>
      <c r="H42" s="398"/>
      <c r="I42" s="398"/>
    </row>
    <row r="43" spans="1:9">
      <c r="A43" s="400">
        <v>40</v>
      </c>
      <c r="B43" s="401">
        <f t="shared" si="4"/>
        <v>4860000</v>
      </c>
      <c r="C43" s="402">
        <f t="shared" si="0"/>
        <v>405000</v>
      </c>
      <c r="D43" s="385" t="str">
        <f t="shared" si="1"/>
        <v>契約職員＆限定職員（フル）区分40　4,860,000円</v>
      </c>
      <c r="E43" s="394">
        <f t="shared" si="2"/>
        <v>405000</v>
      </c>
      <c r="G43" s="398"/>
      <c r="H43" s="398"/>
      <c r="I43" s="398"/>
    </row>
    <row r="44" spans="1:9">
      <c r="A44" s="399">
        <v>41</v>
      </c>
      <c r="B44" s="392">
        <f t="shared" si="4"/>
        <v>4920000</v>
      </c>
      <c r="C44" s="393">
        <f t="shared" si="0"/>
        <v>410000</v>
      </c>
      <c r="D44" s="385" t="str">
        <f t="shared" si="1"/>
        <v>契約職員＆限定職員（フル）区分41　4,920,000円</v>
      </c>
      <c r="E44" s="394">
        <f t="shared" si="2"/>
        <v>410000</v>
      </c>
      <c r="G44" s="398"/>
      <c r="H44" s="398"/>
      <c r="I44" s="398"/>
    </row>
    <row r="45" spans="1:9">
      <c r="A45" s="400">
        <v>42</v>
      </c>
      <c r="B45" s="401">
        <f t="shared" ref="B45:B55" si="5">+B44+60000</f>
        <v>4980000</v>
      </c>
      <c r="C45" s="402">
        <f t="shared" si="0"/>
        <v>415000</v>
      </c>
      <c r="D45" s="385" t="str">
        <f t="shared" si="1"/>
        <v>契約職員＆限定職員（フル）区分42　4,980,000円</v>
      </c>
      <c r="E45" s="394">
        <f t="shared" si="2"/>
        <v>415000</v>
      </c>
      <c r="G45" s="398"/>
      <c r="H45" s="398"/>
      <c r="I45" s="398"/>
    </row>
    <row r="46" spans="1:9">
      <c r="A46" s="399">
        <v>43</v>
      </c>
      <c r="B46" s="392">
        <f t="shared" si="5"/>
        <v>5040000</v>
      </c>
      <c r="C46" s="393">
        <f t="shared" si="0"/>
        <v>420000</v>
      </c>
      <c r="D46" s="385" t="str">
        <f t="shared" si="1"/>
        <v>契約職員＆限定職員（フル）区分43　5,040,000円</v>
      </c>
      <c r="E46" s="394">
        <f t="shared" si="2"/>
        <v>420000</v>
      </c>
      <c r="G46" s="398"/>
      <c r="H46" s="398"/>
      <c r="I46" s="398"/>
    </row>
    <row r="47" spans="1:9">
      <c r="A47" s="400">
        <v>44</v>
      </c>
      <c r="B47" s="401">
        <f t="shared" si="5"/>
        <v>5100000</v>
      </c>
      <c r="C47" s="402">
        <f t="shared" si="0"/>
        <v>425000</v>
      </c>
      <c r="D47" s="385" t="str">
        <f t="shared" si="1"/>
        <v>契約職員＆限定職員（フル）区分44　5,100,000円</v>
      </c>
      <c r="E47" s="394">
        <f t="shared" si="2"/>
        <v>425000</v>
      </c>
      <c r="G47" s="398"/>
      <c r="H47" s="398"/>
      <c r="I47" s="398"/>
    </row>
    <row r="48" spans="1:9">
      <c r="A48" s="399">
        <v>45</v>
      </c>
      <c r="B48" s="392">
        <f t="shared" si="5"/>
        <v>5160000</v>
      </c>
      <c r="C48" s="393">
        <f t="shared" si="0"/>
        <v>430000</v>
      </c>
      <c r="D48" s="385" t="str">
        <f t="shared" si="1"/>
        <v>契約職員＆限定職員（フル）区分45　5,160,000円</v>
      </c>
      <c r="E48" s="394">
        <f t="shared" si="2"/>
        <v>430000</v>
      </c>
      <c r="G48" s="398"/>
      <c r="H48" s="398"/>
      <c r="I48" s="398"/>
    </row>
    <row r="49" spans="1:9">
      <c r="A49" s="400">
        <v>46</v>
      </c>
      <c r="B49" s="401">
        <f t="shared" si="5"/>
        <v>5220000</v>
      </c>
      <c r="C49" s="402">
        <f t="shared" si="0"/>
        <v>435000</v>
      </c>
      <c r="D49" s="385" t="str">
        <f t="shared" si="1"/>
        <v>契約職員＆限定職員（フル）区分46　5,220,000円</v>
      </c>
      <c r="E49" s="394">
        <f t="shared" si="2"/>
        <v>435000</v>
      </c>
      <c r="G49" s="398"/>
      <c r="H49" s="398"/>
      <c r="I49" s="398"/>
    </row>
    <row r="50" spans="1:9">
      <c r="A50" s="399">
        <v>47</v>
      </c>
      <c r="B50" s="392">
        <f t="shared" si="5"/>
        <v>5280000</v>
      </c>
      <c r="C50" s="393">
        <f t="shared" si="0"/>
        <v>440000</v>
      </c>
      <c r="D50" s="385" t="str">
        <f t="shared" si="1"/>
        <v>契約職員＆限定職員（フル）区分47　5,280,000円</v>
      </c>
      <c r="E50" s="394">
        <f t="shared" si="2"/>
        <v>440000</v>
      </c>
      <c r="G50" s="398"/>
      <c r="H50" s="398"/>
      <c r="I50" s="398"/>
    </row>
    <row r="51" spans="1:9">
      <c r="A51" s="400">
        <v>48</v>
      </c>
      <c r="B51" s="401">
        <f t="shared" si="5"/>
        <v>5340000</v>
      </c>
      <c r="C51" s="402">
        <f t="shared" si="0"/>
        <v>445000</v>
      </c>
      <c r="D51" s="385" t="str">
        <f t="shared" si="1"/>
        <v>契約職員＆限定職員（フル）区分48　5,340,000円</v>
      </c>
      <c r="E51" s="394">
        <f t="shared" si="2"/>
        <v>445000</v>
      </c>
      <c r="G51" s="398"/>
      <c r="H51" s="398"/>
      <c r="I51" s="398"/>
    </row>
    <row r="52" spans="1:9">
      <c r="A52" s="399">
        <v>49</v>
      </c>
      <c r="B52" s="392">
        <f t="shared" si="5"/>
        <v>5400000</v>
      </c>
      <c r="C52" s="393">
        <f t="shared" si="0"/>
        <v>450000</v>
      </c>
      <c r="D52" s="385" t="str">
        <f t="shared" si="1"/>
        <v>契約職員＆限定職員（フル）区分49　5,400,000円</v>
      </c>
      <c r="E52" s="394">
        <f t="shared" si="2"/>
        <v>450000</v>
      </c>
      <c r="G52" s="398"/>
      <c r="H52" s="398"/>
      <c r="I52" s="398"/>
    </row>
    <row r="53" spans="1:9">
      <c r="A53" s="400">
        <v>50</v>
      </c>
      <c r="B53" s="401">
        <f t="shared" si="5"/>
        <v>5460000</v>
      </c>
      <c r="C53" s="402">
        <f t="shared" si="0"/>
        <v>455000</v>
      </c>
      <c r="D53" s="385" t="str">
        <f t="shared" si="1"/>
        <v>契約職員＆限定職員（フル）区分50　5,460,000円</v>
      </c>
      <c r="E53" s="394">
        <f t="shared" si="2"/>
        <v>455000</v>
      </c>
      <c r="G53" s="398"/>
      <c r="H53" s="398"/>
      <c r="I53" s="398"/>
    </row>
    <row r="54" spans="1:9">
      <c r="A54" s="399">
        <v>51</v>
      </c>
      <c r="B54" s="392">
        <f t="shared" si="5"/>
        <v>5520000</v>
      </c>
      <c r="C54" s="393">
        <f t="shared" si="0"/>
        <v>460000</v>
      </c>
      <c r="D54" s="385" t="str">
        <f t="shared" si="1"/>
        <v>契約職員＆限定職員（フル）区分51　5,520,000円</v>
      </c>
      <c r="E54" s="394">
        <f t="shared" si="2"/>
        <v>460000</v>
      </c>
      <c r="G54" s="398"/>
      <c r="H54" s="398"/>
      <c r="I54" s="398"/>
    </row>
    <row r="55" spans="1:9">
      <c r="A55" s="400">
        <v>52</v>
      </c>
      <c r="B55" s="401">
        <f t="shared" si="5"/>
        <v>5580000</v>
      </c>
      <c r="C55" s="402">
        <f t="shared" si="0"/>
        <v>465000</v>
      </c>
      <c r="D55" s="385" t="str">
        <f t="shared" si="1"/>
        <v>契約職員＆限定職員（フル）区分52　5,580,000円</v>
      </c>
      <c r="E55" s="394">
        <f t="shared" si="2"/>
        <v>465000</v>
      </c>
      <c r="G55" s="398"/>
      <c r="H55" s="398"/>
      <c r="I55" s="398"/>
    </row>
    <row r="56" spans="1:9">
      <c r="A56" s="399">
        <v>53</v>
      </c>
      <c r="B56" s="392">
        <f t="shared" ref="B56:B68" si="6">+B55+60000</f>
        <v>5640000</v>
      </c>
      <c r="C56" s="393">
        <f t="shared" si="0"/>
        <v>470000</v>
      </c>
      <c r="D56" s="385" t="str">
        <f t="shared" si="1"/>
        <v>契約職員＆限定職員（フル）区分53　5,640,000円</v>
      </c>
      <c r="E56" s="394">
        <f t="shared" si="2"/>
        <v>470000</v>
      </c>
      <c r="G56" s="398"/>
      <c r="H56" s="398"/>
      <c r="I56" s="398"/>
    </row>
    <row r="57" spans="1:9">
      <c r="A57" s="400">
        <v>54</v>
      </c>
      <c r="B57" s="401">
        <f t="shared" si="6"/>
        <v>5700000</v>
      </c>
      <c r="C57" s="402">
        <f t="shared" si="0"/>
        <v>475000</v>
      </c>
      <c r="D57" s="385" t="str">
        <f t="shared" si="1"/>
        <v>契約職員＆限定職員（フル）区分54　5,700,000円</v>
      </c>
      <c r="E57" s="394">
        <f t="shared" si="2"/>
        <v>475000</v>
      </c>
      <c r="G57" s="398"/>
      <c r="H57" s="398"/>
      <c r="I57" s="398"/>
    </row>
    <row r="58" spans="1:9">
      <c r="A58" s="399">
        <v>55</v>
      </c>
      <c r="B58" s="392">
        <f t="shared" si="6"/>
        <v>5760000</v>
      </c>
      <c r="C58" s="393">
        <f t="shared" si="0"/>
        <v>480000</v>
      </c>
      <c r="D58" s="385" t="str">
        <f t="shared" si="1"/>
        <v>契約職員＆限定職員（フル）区分55　5,760,000円</v>
      </c>
      <c r="E58" s="394">
        <f t="shared" si="2"/>
        <v>480000</v>
      </c>
      <c r="G58" s="398"/>
      <c r="H58" s="398"/>
      <c r="I58" s="398"/>
    </row>
    <row r="59" spans="1:9">
      <c r="A59" s="400">
        <v>56</v>
      </c>
      <c r="B59" s="401">
        <f t="shared" si="6"/>
        <v>5820000</v>
      </c>
      <c r="C59" s="402">
        <f t="shared" si="0"/>
        <v>485000</v>
      </c>
      <c r="D59" s="385" t="str">
        <f t="shared" si="1"/>
        <v>契約職員＆限定職員（フル）区分56　5,820,000円</v>
      </c>
      <c r="E59" s="394">
        <f t="shared" si="2"/>
        <v>485000</v>
      </c>
      <c r="G59" s="398"/>
      <c r="H59" s="398"/>
      <c r="I59" s="398"/>
    </row>
    <row r="60" spans="1:9">
      <c r="A60" s="399">
        <v>57</v>
      </c>
      <c r="B60" s="392">
        <f t="shared" si="6"/>
        <v>5880000</v>
      </c>
      <c r="C60" s="393">
        <f t="shared" si="0"/>
        <v>490000</v>
      </c>
      <c r="D60" s="385" t="str">
        <f t="shared" si="1"/>
        <v>契約職員＆限定職員（フル）区分57　5,880,000円</v>
      </c>
      <c r="E60" s="394">
        <f t="shared" si="2"/>
        <v>490000</v>
      </c>
      <c r="G60" s="398"/>
      <c r="H60" s="398"/>
      <c r="I60" s="398"/>
    </row>
    <row r="61" spans="1:9">
      <c r="A61" s="400">
        <v>58</v>
      </c>
      <c r="B61" s="401">
        <f t="shared" si="6"/>
        <v>5940000</v>
      </c>
      <c r="C61" s="402">
        <f t="shared" si="0"/>
        <v>495000</v>
      </c>
      <c r="D61" s="385" t="str">
        <f t="shared" si="1"/>
        <v>契約職員＆限定職員（フル）区分58　5,940,000円</v>
      </c>
      <c r="E61" s="394">
        <f t="shared" si="2"/>
        <v>495000</v>
      </c>
      <c r="G61" s="398"/>
      <c r="H61" s="398"/>
      <c r="I61" s="398"/>
    </row>
    <row r="62" spans="1:9">
      <c r="A62" s="399">
        <v>59</v>
      </c>
      <c r="B62" s="392">
        <f t="shared" si="6"/>
        <v>6000000</v>
      </c>
      <c r="C62" s="393">
        <f t="shared" si="0"/>
        <v>500000</v>
      </c>
      <c r="D62" s="385" t="str">
        <f t="shared" si="1"/>
        <v>契約職員＆限定職員（フル）区分59　6,000,000円</v>
      </c>
      <c r="E62" s="394">
        <f t="shared" si="2"/>
        <v>500000</v>
      </c>
      <c r="G62" s="398"/>
      <c r="H62" s="398"/>
      <c r="I62" s="398"/>
    </row>
    <row r="63" spans="1:9">
      <c r="A63" s="400">
        <v>60</v>
      </c>
      <c r="B63" s="401">
        <f t="shared" si="6"/>
        <v>6060000</v>
      </c>
      <c r="C63" s="402">
        <f t="shared" si="0"/>
        <v>505000</v>
      </c>
      <c r="D63" s="385" t="str">
        <f t="shared" si="1"/>
        <v>契約職員＆限定職員（フル）区分60　6,060,000円</v>
      </c>
      <c r="E63" s="394">
        <f t="shared" si="2"/>
        <v>505000</v>
      </c>
      <c r="G63" s="398"/>
      <c r="H63" s="398"/>
      <c r="I63" s="398"/>
    </row>
    <row r="64" spans="1:9">
      <c r="A64" s="399">
        <v>61</v>
      </c>
      <c r="B64" s="392">
        <f t="shared" si="6"/>
        <v>6120000</v>
      </c>
      <c r="C64" s="393">
        <f t="shared" si="0"/>
        <v>510000</v>
      </c>
      <c r="D64" s="385" t="str">
        <f t="shared" si="1"/>
        <v>契約職員＆限定職員（フル）区分61　6,120,000円</v>
      </c>
      <c r="E64" s="394">
        <f t="shared" si="2"/>
        <v>510000</v>
      </c>
      <c r="G64" s="398"/>
      <c r="H64" s="398"/>
      <c r="I64" s="398"/>
    </row>
    <row r="65" spans="1:9">
      <c r="A65" s="400">
        <v>62</v>
      </c>
      <c r="B65" s="401">
        <f t="shared" si="6"/>
        <v>6180000</v>
      </c>
      <c r="C65" s="402">
        <f t="shared" si="0"/>
        <v>515000</v>
      </c>
      <c r="D65" s="385" t="str">
        <f t="shared" si="1"/>
        <v>契約職員＆限定職員（フル）区分62　6,180,000円</v>
      </c>
      <c r="E65" s="394">
        <f t="shared" si="2"/>
        <v>515000</v>
      </c>
      <c r="G65" s="398"/>
      <c r="H65" s="398"/>
      <c r="I65" s="398"/>
    </row>
    <row r="66" spans="1:9">
      <c r="A66" s="399">
        <v>63</v>
      </c>
      <c r="B66" s="392">
        <f t="shared" si="6"/>
        <v>6240000</v>
      </c>
      <c r="C66" s="393">
        <f t="shared" si="0"/>
        <v>520000</v>
      </c>
      <c r="D66" s="385" t="str">
        <f t="shared" si="1"/>
        <v>契約職員＆限定職員（フル）区分63　6,240,000円</v>
      </c>
      <c r="E66" s="394">
        <f t="shared" si="2"/>
        <v>520000</v>
      </c>
      <c r="G66" s="398"/>
      <c r="H66" s="398"/>
      <c r="I66" s="398"/>
    </row>
    <row r="67" spans="1:9">
      <c r="A67" s="400">
        <v>64</v>
      </c>
      <c r="B67" s="401">
        <f t="shared" si="6"/>
        <v>6300000</v>
      </c>
      <c r="C67" s="402">
        <f t="shared" si="0"/>
        <v>525000</v>
      </c>
      <c r="D67" s="385" t="str">
        <f t="shared" si="1"/>
        <v>契約職員＆限定職員（フル）区分64　6,300,000円</v>
      </c>
      <c r="E67" s="394">
        <f t="shared" si="2"/>
        <v>525000</v>
      </c>
      <c r="G67" s="398"/>
      <c r="H67" s="398"/>
      <c r="I67" s="398"/>
    </row>
    <row r="68" spans="1:9">
      <c r="A68" s="399">
        <v>65</v>
      </c>
      <c r="B68" s="392">
        <f t="shared" si="6"/>
        <v>6360000</v>
      </c>
      <c r="C68" s="393">
        <f t="shared" si="0"/>
        <v>530000</v>
      </c>
      <c r="D68" s="385" t="str">
        <f t="shared" si="1"/>
        <v>契約職員＆限定職員（フル）区分65　6,360,000円</v>
      </c>
      <c r="E68" s="394">
        <f t="shared" si="2"/>
        <v>530000</v>
      </c>
      <c r="G68" s="398"/>
      <c r="H68" s="398"/>
      <c r="I68" s="398"/>
    </row>
    <row r="69" spans="1:9">
      <c r="A69" s="400">
        <v>66</v>
      </c>
      <c r="B69" s="401">
        <f t="shared" ref="B69:B84" si="7">+B68+60000</f>
        <v>6420000</v>
      </c>
      <c r="C69" s="402">
        <f t="shared" ref="C69:C112" si="8">ROUNDDOWN(B69/12,0)</f>
        <v>535000</v>
      </c>
      <c r="D69" s="385" t="str">
        <f t="shared" ref="D69:D112" si="9">+"契約職員＆限定職員（フル）区分"&amp;A69&amp;"　"&amp;TEXT(B69,"#,##0")&amp;"円"</f>
        <v>契約職員＆限定職員（フル）区分66　6,420,000円</v>
      </c>
      <c r="E69" s="394">
        <f t="shared" ref="E69:E112" si="10">+C69</f>
        <v>535000</v>
      </c>
      <c r="G69" s="398"/>
      <c r="H69" s="398"/>
      <c r="I69" s="398"/>
    </row>
    <row r="70" spans="1:9">
      <c r="A70" s="399">
        <v>67</v>
      </c>
      <c r="B70" s="392">
        <f t="shared" si="7"/>
        <v>6480000</v>
      </c>
      <c r="C70" s="393">
        <f t="shared" si="8"/>
        <v>540000</v>
      </c>
      <c r="D70" s="385" t="str">
        <f t="shared" si="9"/>
        <v>契約職員＆限定職員（フル）区分67　6,480,000円</v>
      </c>
      <c r="E70" s="394">
        <f t="shared" si="10"/>
        <v>540000</v>
      </c>
      <c r="G70" s="398"/>
      <c r="H70" s="398"/>
      <c r="I70" s="398"/>
    </row>
    <row r="71" spans="1:9">
      <c r="A71" s="400">
        <v>68</v>
      </c>
      <c r="B71" s="401">
        <f t="shared" si="7"/>
        <v>6540000</v>
      </c>
      <c r="C71" s="402">
        <f t="shared" si="8"/>
        <v>545000</v>
      </c>
      <c r="D71" s="385" t="str">
        <f t="shared" si="9"/>
        <v>契約職員＆限定職員（フル）区分68　6,540,000円</v>
      </c>
      <c r="E71" s="394">
        <f t="shared" si="10"/>
        <v>545000</v>
      </c>
      <c r="G71" s="398"/>
      <c r="H71" s="398"/>
      <c r="I71" s="398"/>
    </row>
    <row r="72" spans="1:9">
      <c r="A72" s="399">
        <v>69</v>
      </c>
      <c r="B72" s="392">
        <f t="shared" si="7"/>
        <v>6600000</v>
      </c>
      <c r="C72" s="393">
        <f t="shared" si="8"/>
        <v>550000</v>
      </c>
      <c r="D72" s="385" t="str">
        <f t="shared" si="9"/>
        <v>契約職員＆限定職員（フル）区分69　6,600,000円</v>
      </c>
      <c r="E72" s="394">
        <f t="shared" si="10"/>
        <v>550000</v>
      </c>
      <c r="G72" s="398"/>
      <c r="H72" s="398"/>
      <c r="I72" s="398"/>
    </row>
    <row r="73" spans="1:9">
      <c r="A73" s="400">
        <v>70</v>
      </c>
      <c r="B73" s="401">
        <f t="shared" si="7"/>
        <v>6660000</v>
      </c>
      <c r="C73" s="402">
        <f t="shared" si="8"/>
        <v>555000</v>
      </c>
      <c r="D73" s="385" t="str">
        <f t="shared" si="9"/>
        <v>契約職員＆限定職員（フル）区分70　6,660,000円</v>
      </c>
      <c r="E73" s="394">
        <f t="shared" si="10"/>
        <v>555000</v>
      </c>
      <c r="G73" s="398"/>
      <c r="H73" s="398"/>
      <c r="I73" s="398"/>
    </row>
    <row r="74" spans="1:9">
      <c r="A74" s="399">
        <v>71</v>
      </c>
      <c r="B74" s="392">
        <f t="shared" si="7"/>
        <v>6720000</v>
      </c>
      <c r="C74" s="393">
        <f t="shared" si="8"/>
        <v>560000</v>
      </c>
      <c r="D74" s="385" t="str">
        <f t="shared" si="9"/>
        <v>契約職員＆限定職員（フル）区分71　6,720,000円</v>
      </c>
      <c r="E74" s="394">
        <f t="shared" si="10"/>
        <v>560000</v>
      </c>
      <c r="G74" s="398"/>
      <c r="H74" s="398"/>
      <c r="I74" s="398"/>
    </row>
    <row r="75" spans="1:9">
      <c r="A75" s="400">
        <v>72</v>
      </c>
      <c r="B75" s="401">
        <f t="shared" si="7"/>
        <v>6780000</v>
      </c>
      <c r="C75" s="402">
        <f t="shared" si="8"/>
        <v>565000</v>
      </c>
      <c r="D75" s="385" t="str">
        <f t="shared" si="9"/>
        <v>契約職員＆限定職員（フル）区分72　6,780,000円</v>
      </c>
      <c r="E75" s="394">
        <f t="shared" si="10"/>
        <v>565000</v>
      </c>
      <c r="G75" s="398"/>
      <c r="H75" s="398"/>
      <c r="I75" s="398"/>
    </row>
    <row r="76" spans="1:9">
      <c r="A76" s="399">
        <v>73</v>
      </c>
      <c r="B76" s="392">
        <f t="shared" si="7"/>
        <v>6840000</v>
      </c>
      <c r="C76" s="393">
        <f t="shared" si="8"/>
        <v>570000</v>
      </c>
      <c r="D76" s="385" t="str">
        <f t="shared" si="9"/>
        <v>契約職員＆限定職員（フル）区分73　6,840,000円</v>
      </c>
      <c r="E76" s="394">
        <f t="shared" si="10"/>
        <v>570000</v>
      </c>
      <c r="G76" s="398"/>
      <c r="H76" s="398"/>
      <c r="I76" s="398"/>
    </row>
    <row r="77" spans="1:9">
      <c r="A77" s="400">
        <v>74</v>
      </c>
      <c r="B77" s="401">
        <f t="shared" si="7"/>
        <v>6900000</v>
      </c>
      <c r="C77" s="402">
        <f t="shared" si="8"/>
        <v>575000</v>
      </c>
      <c r="D77" s="385" t="str">
        <f t="shared" si="9"/>
        <v>契約職員＆限定職員（フル）区分74　6,900,000円</v>
      </c>
      <c r="E77" s="394">
        <f t="shared" si="10"/>
        <v>575000</v>
      </c>
      <c r="G77" s="398"/>
      <c r="H77" s="398"/>
      <c r="I77" s="398"/>
    </row>
    <row r="78" spans="1:9">
      <c r="A78" s="399">
        <v>75</v>
      </c>
      <c r="B78" s="392">
        <f t="shared" si="7"/>
        <v>6960000</v>
      </c>
      <c r="C78" s="393">
        <f t="shared" si="8"/>
        <v>580000</v>
      </c>
      <c r="D78" s="385" t="str">
        <f t="shared" si="9"/>
        <v>契約職員＆限定職員（フル）区分75　6,960,000円</v>
      </c>
      <c r="E78" s="394">
        <f t="shared" si="10"/>
        <v>580000</v>
      </c>
      <c r="G78" s="398"/>
      <c r="H78" s="398"/>
      <c r="I78" s="398"/>
    </row>
    <row r="79" spans="1:9">
      <c r="A79" s="400">
        <v>76</v>
      </c>
      <c r="B79" s="401">
        <f t="shared" si="7"/>
        <v>7020000</v>
      </c>
      <c r="C79" s="402">
        <f t="shared" si="8"/>
        <v>585000</v>
      </c>
      <c r="D79" s="385" t="str">
        <f t="shared" si="9"/>
        <v>契約職員＆限定職員（フル）区分76　7,020,000円</v>
      </c>
      <c r="E79" s="394">
        <f t="shared" si="10"/>
        <v>585000</v>
      </c>
      <c r="G79" s="398"/>
      <c r="H79" s="398"/>
      <c r="I79" s="398"/>
    </row>
    <row r="80" spans="1:9">
      <c r="A80" s="399">
        <v>77</v>
      </c>
      <c r="B80" s="392">
        <f t="shared" si="7"/>
        <v>7080000</v>
      </c>
      <c r="C80" s="393">
        <f t="shared" si="8"/>
        <v>590000</v>
      </c>
      <c r="D80" s="385" t="str">
        <f t="shared" si="9"/>
        <v>契約職員＆限定職員（フル）区分77　7,080,000円</v>
      </c>
      <c r="E80" s="394">
        <f t="shared" si="10"/>
        <v>590000</v>
      </c>
      <c r="G80" s="398"/>
      <c r="H80" s="398"/>
      <c r="I80" s="398"/>
    </row>
    <row r="81" spans="1:9">
      <c r="A81" s="400">
        <v>78</v>
      </c>
      <c r="B81" s="401">
        <f t="shared" si="7"/>
        <v>7140000</v>
      </c>
      <c r="C81" s="402">
        <f t="shared" si="8"/>
        <v>595000</v>
      </c>
      <c r="D81" s="385" t="str">
        <f t="shared" si="9"/>
        <v>契約職員＆限定職員（フル）区分78　7,140,000円</v>
      </c>
      <c r="E81" s="394">
        <f t="shared" si="10"/>
        <v>595000</v>
      </c>
      <c r="G81" s="398"/>
      <c r="H81" s="398"/>
      <c r="I81" s="398"/>
    </row>
    <row r="82" spans="1:9">
      <c r="A82" s="399">
        <v>79</v>
      </c>
      <c r="B82" s="392">
        <f t="shared" si="7"/>
        <v>7200000</v>
      </c>
      <c r="C82" s="393">
        <f t="shared" si="8"/>
        <v>600000</v>
      </c>
      <c r="D82" s="385" t="str">
        <f t="shared" si="9"/>
        <v>契約職員＆限定職員（フル）区分79　7,200,000円</v>
      </c>
      <c r="E82" s="394">
        <f t="shared" si="10"/>
        <v>600000</v>
      </c>
      <c r="G82" s="398"/>
      <c r="H82" s="398"/>
      <c r="I82" s="398"/>
    </row>
    <row r="83" spans="1:9">
      <c r="A83" s="400">
        <v>80</v>
      </c>
      <c r="B83" s="401">
        <f t="shared" si="7"/>
        <v>7260000</v>
      </c>
      <c r="C83" s="402">
        <f t="shared" si="8"/>
        <v>605000</v>
      </c>
      <c r="D83" s="385" t="str">
        <f t="shared" si="9"/>
        <v>契約職員＆限定職員（フル）区分80　7,260,000円</v>
      </c>
      <c r="E83" s="394">
        <f t="shared" si="10"/>
        <v>605000</v>
      </c>
      <c r="G83" s="398"/>
      <c r="H83" s="398"/>
      <c r="I83" s="398"/>
    </row>
    <row r="84" spans="1:9">
      <c r="A84" s="399">
        <v>81</v>
      </c>
      <c r="B84" s="392">
        <f t="shared" si="7"/>
        <v>7320000</v>
      </c>
      <c r="C84" s="393">
        <f t="shared" si="8"/>
        <v>610000</v>
      </c>
      <c r="D84" s="385" t="str">
        <f t="shared" si="9"/>
        <v>契約職員＆限定職員（フル）区分81　7,320,000円</v>
      </c>
      <c r="E84" s="394">
        <f t="shared" si="10"/>
        <v>610000</v>
      </c>
      <c r="G84" s="398"/>
      <c r="H84" s="398"/>
      <c r="I84" s="398"/>
    </row>
    <row r="85" spans="1:9">
      <c r="A85" s="400">
        <v>82</v>
      </c>
      <c r="B85" s="401">
        <f t="shared" ref="B85:B110" si="11">+B84+60000</f>
        <v>7380000</v>
      </c>
      <c r="C85" s="402">
        <f t="shared" si="8"/>
        <v>615000</v>
      </c>
      <c r="D85" s="385" t="str">
        <f t="shared" si="9"/>
        <v>契約職員＆限定職員（フル）区分82　7,380,000円</v>
      </c>
      <c r="E85" s="394">
        <f t="shared" si="10"/>
        <v>615000</v>
      </c>
      <c r="G85" s="398"/>
      <c r="H85" s="398"/>
      <c r="I85" s="398"/>
    </row>
    <row r="86" spans="1:9">
      <c r="A86" s="399">
        <v>83</v>
      </c>
      <c r="B86" s="392">
        <f t="shared" si="11"/>
        <v>7440000</v>
      </c>
      <c r="C86" s="393">
        <f t="shared" si="8"/>
        <v>620000</v>
      </c>
      <c r="D86" s="385" t="str">
        <f t="shared" si="9"/>
        <v>契約職員＆限定職員（フル）区分83　7,440,000円</v>
      </c>
      <c r="E86" s="394">
        <f t="shared" si="10"/>
        <v>620000</v>
      </c>
      <c r="G86" s="398"/>
      <c r="H86" s="398"/>
      <c r="I86" s="398"/>
    </row>
    <row r="87" spans="1:9">
      <c r="A87" s="400">
        <v>84</v>
      </c>
      <c r="B87" s="401">
        <f t="shared" si="11"/>
        <v>7500000</v>
      </c>
      <c r="C87" s="402">
        <f t="shared" si="8"/>
        <v>625000</v>
      </c>
      <c r="D87" s="385" t="str">
        <f t="shared" si="9"/>
        <v>契約職員＆限定職員（フル）区分84　7,500,000円</v>
      </c>
      <c r="E87" s="394">
        <f t="shared" si="10"/>
        <v>625000</v>
      </c>
      <c r="G87" s="398"/>
      <c r="H87" s="398"/>
      <c r="I87" s="398"/>
    </row>
    <row r="88" spans="1:9">
      <c r="A88" s="399">
        <v>85</v>
      </c>
      <c r="B88" s="392">
        <f t="shared" si="11"/>
        <v>7560000</v>
      </c>
      <c r="C88" s="393">
        <f t="shared" si="8"/>
        <v>630000</v>
      </c>
      <c r="D88" s="385" t="str">
        <f t="shared" si="9"/>
        <v>契約職員＆限定職員（フル）区分85　7,560,000円</v>
      </c>
      <c r="E88" s="394">
        <f t="shared" si="10"/>
        <v>630000</v>
      </c>
      <c r="G88" s="398"/>
      <c r="H88" s="398"/>
      <c r="I88" s="398"/>
    </row>
    <row r="89" spans="1:9">
      <c r="A89" s="400">
        <v>86</v>
      </c>
      <c r="B89" s="401">
        <f t="shared" si="11"/>
        <v>7620000</v>
      </c>
      <c r="C89" s="402">
        <f t="shared" si="8"/>
        <v>635000</v>
      </c>
      <c r="D89" s="385" t="str">
        <f t="shared" si="9"/>
        <v>契約職員＆限定職員（フル）区分86　7,620,000円</v>
      </c>
      <c r="E89" s="394">
        <f t="shared" si="10"/>
        <v>635000</v>
      </c>
      <c r="G89" s="398"/>
      <c r="H89" s="398"/>
      <c r="I89" s="398"/>
    </row>
    <row r="90" spans="1:9">
      <c r="A90" s="399">
        <v>87</v>
      </c>
      <c r="B90" s="392">
        <f t="shared" si="11"/>
        <v>7680000</v>
      </c>
      <c r="C90" s="393">
        <f t="shared" si="8"/>
        <v>640000</v>
      </c>
      <c r="D90" s="385" t="str">
        <f t="shared" si="9"/>
        <v>契約職員＆限定職員（フル）区分87　7,680,000円</v>
      </c>
      <c r="E90" s="394">
        <f t="shared" si="10"/>
        <v>640000</v>
      </c>
      <c r="G90" s="398"/>
      <c r="H90" s="398"/>
      <c r="I90" s="398"/>
    </row>
    <row r="91" spans="1:9">
      <c r="A91" s="400">
        <v>88</v>
      </c>
      <c r="B91" s="401">
        <f t="shared" si="11"/>
        <v>7740000</v>
      </c>
      <c r="C91" s="402">
        <f t="shared" si="8"/>
        <v>645000</v>
      </c>
      <c r="D91" s="385" t="str">
        <f t="shared" si="9"/>
        <v>契約職員＆限定職員（フル）区分88　7,740,000円</v>
      </c>
      <c r="E91" s="394">
        <f t="shared" si="10"/>
        <v>645000</v>
      </c>
      <c r="G91" s="398"/>
      <c r="H91" s="398"/>
      <c r="I91" s="398"/>
    </row>
    <row r="92" spans="1:9">
      <c r="A92" s="399">
        <v>89</v>
      </c>
      <c r="B92" s="392">
        <f t="shared" si="11"/>
        <v>7800000</v>
      </c>
      <c r="C92" s="393">
        <f t="shared" si="8"/>
        <v>650000</v>
      </c>
      <c r="D92" s="385" t="str">
        <f t="shared" si="9"/>
        <v>契約職員＆限定職員（フル）区分89　7,800,000円</v>
      </c>
      <c r="E92" s="394">
        <f t="shared" si="10"/>
        <v>650000</v>
      </c>
      <c r="G92" s="398"/>
      <c r="H92" s="398"/>
      <c r="I92" s="398"/>
    </row>
    <row r="93" spans="1:9">
      <c r="A93" s="400">
        <v>90</v>
      </c>
      <c r="B93" s="401">
        <f t="shared" si="11"/>
        <v>7860000</v>
      </c>
      <c r="C93" s="402">
        <f t="shared" si="8"/>
        <v>655000</v>
      </c>
      <c r="D93" s="385" t="str">
        <f t="shared" si="9"/>
        <v>契約職員＆限定職員（フル）区分90　7,860,000円</v>
      </c>
      <c r="E93" s="394">
        <f t="shared" si="10"/>
        <v>655000</v>
      </c>
      <c r="G93" s="398"/>
      <c r="H93" s="398"/>
      <c r="I93" s="398"/>
    </row>
    <row r="94" spans="1:9">
      <c r="A94" s="399">
        <v>91</v>
      </c>
      <c r="B94" s="392">
        <f t="shared" si="11"/>
        <v>7920000</v>
      </c>
      <c r="C94" s="393">
        <f t="shared" si="8"/>
        <v>660000</v>
      </c>
      <c r="D94" s="385" t="str">
        <f t="shared" si="9"/>
        <v>契約職員＆限定職員（フル）区分91　7,920,000円</v>
      </c>
      <c r="E94" s="394">
        <f t="shared" si="10"/>
        <v>660000</v>
      </c>
      <c r="G94" s="398"/>
      <c r="H94" s="398"/>
      <c r="I94" s="398"/>
    </row>
    <row r="95" spans="1:9">
      <c r="A95" s="400">
        <v>92</v>
      </c>
      <c r="B95" s="401">
        <f t="shared" si="11"/>
        <v>7980000</v>
      </c>
      <c r="C95" s="402">
        <f t="shared" si="8"/>
        <v>665000</v>
      </c>
      <c r="D95" s="385" t="str">
        <f t="shared" si="9"/>
        <v>契約職員＆限定職員（フル）区分92　7,980,000円</v>
      </c>
      <c r="E95" s="394">
        <f t="shared" si="10"/>
        <v>665000</v>
      </c>
      <c r="G95" s="398"/>
      <c r="H95" s="398"/>
      <c r="I95" s="398"/>
    </row>
    <row r="96" spans="1:9">
      <c r="A96" s="399">
        <v>93</v>
      </c>
      <c r="B96" s="392">
        <f t="shared" si="11"/>
        <v>8040000</v>
      </c>
      <c r="C96" s="393">
        <f t="shared" si="8"/>
        <v>670000</v>
      </c>
      <c r="D96" s="385" t="str">
        <f t="shared" si="9"/>
        <v>契約職員＆限定職員（フル）区分93　8,040,000円</v>
      </c>
      <c r="E96" s="394">
        <f t="shared" si="10"/>
        <v>670000</v>
      </c>
      <c r="G96" s="398"/>
      <c r="H96" s="398"/>
      <c r="I96" s="398"/>
    </row>
    <row r="97" spans="1:9">
      <c r="A97" s="400">
        <v>94</v>
      </c>
      <c r="B97" s="401">
        <f t="shared" si="11"/>
        <v>8100000</v>
      </c>
      <c r="C97" s="402">
        <f t="shared" si="8"/>
        <v>675000</v>
      </c>
      <c r="D97" s="385" t="str">
        <f t="shared" si="9"/>
        <v>契約職員＆限定職員（フル）区分94　8,100,000円</v>
      </c>
      <c r="E97" s="394">
        <f t="shared" si="10"/>
        <v>675000</v>
      </c>
      <c r="G97" s="398"/>
      <c r="H97" s="398"/>
      <c r="I97" s="398"/>
    </row>
    <row r="98" spans="1:9">
      <c r="A98" s="399">
        <v>95</v>
      </c>
      <c r="B98" s="392">
        <f t="shared" si="11"/>
        <v>8160000</v>
      </c>
      <c r="C98" s="393">
        <f t="shared" si="8"/>
        <v>680000</v>
      </c>
      <c r="D98" s="385" t="str">
        <f t="shared" si="9"/>
        <v>契約職員＆限定職員（フル）区分95　8,160,000円</v>
      </c>
      <c r="E98" s="394">
        <f t="shared" si="10"/>
        <v>680000</v>
      </c>
      <c r="G98" s="398"/>
      <c r="H98" s="398"/>
      <c r="I98" s="398"/>
    </row>
    <row r="99" spans="1:9">
      <c r="A99" s="400">
        <v>96</v>
      </c>
      <c r="B99" s="401">
        <f t="shared" si="11"/>
        <v>8220000</v>
      </c>
      <c r="C99" s="402">
        <f t="shared" si="8"/>
        <v>685000</v>
      </c>
      <c r="D99" s="385" t="str">
        <f t="shared" si="9"/>
        <v>契約職員＆限定職員（フル）区分96　8,220,000円</v>
      </c>
      <c r="E99" s="394">
        <f t="shared" si="10"/>
        <v>685000</v>
      </c>
      <c r="G99" s="398"/>
      <c r="H99" s="398"/>
      <c r="I99" s="398"/>
    </row>
    <row r="100" spans="1:9">
      <c r="A100" s="399">
        <v>97</v>
      </c>
      <c r="B100" s="392">
        <f t="shared" si="11"/>
        <v>8280000</v>
      </c>
      <c r="C100" s="393">
        <f t="shared" si="8"/>
        <v>690000</v>
      </c>
      <c r="D100" s="385" t="str">
        <f t="shared" si="9"/>
        <v>契約職員＆限定職員（フル）区分97　8,280,000円</v>
      </c>
      <c r="E100" s="394">
        <f t="shared" si="10"/>
        <v>690000</v>
      </c>
      <c r="G100" s="398"/>
      <c r="H100" s="398"/>
      <c r="I100" s="398"/>
    </row>
    <row r="101" spans="1:9">
      <c r="A101" s="400">
        <v>98</v>
      </c>
      <c r="B101" s="401">
        <f t="shared" si="11"/>
        <v>8340000</v>
      </c>
      <c r="C101" s="402">
        <f t="shared" si="8"/>
        <v>695000</v>
      </c>
      <c r="D101" s="385" t="str">
        <f t="shared" si="9"/>
        <v>契約職員＆限定職員（フル）区分98　8,340,000円</v>
      </c>
      <c r="E101" s="394">
        <f t="shared" si="10"/>
        <v>695000</v>
      </c>
      <c r="G101" s="398"/>
      <c r="H101" s="398"/>
      <c r="I101" s="398"/>
    </row>
    <row r="102" spans="1:9">
      <c r="A102" s="399">
        <v>99</v>
      </c>
      <c r="B102" s="392">
        <f t="shared" si="11"/>
        <v>8400000</v>
      </c>
      <c r="C102" s="393">
        <f t="shared" si="8"/>
        <v>700000</v>
      </c>
      <c r="D102" s="385" t="str">
        <f t="shared" si="9"/>
        <v>契約職員＆限定職員（フル）区分99　8,400,000円</v>
      </c>
      <c r="E102" s="394">
        <f t="shared" si="10"/>
        <v>700000</v>
      </c>
      <c r="G102" s="398"/>
      <c r="H102" s="398"/>
      <c r="I102" s="398"/>
    </row>
    <row r="103" spans="1:9">
      <c r="A103" s="400">
        <v>100</v>
      </c>
      <c r="B103" s="401">
        <f t="shared" si="11"/>
        <v>8460000</v>
      </c>
      <c r="C103" s="402">
        <f t="shared" si="8"/>
        <v>705000</v>
      </c>
      <c r="D103" s="385" t="str">
        <f t="shared" si="9"/>
        <v>契約職員＆限定職員（フル）区分100　8,460,000円</v>
      </c>
      <c r="E103" s="394">
        <f t="shared" si="10"/>
        <v>705000</v>
      </c>
      <c r="G103" s="398"/>
      <c r="H103" s="398"/>
      <c r="I103" s="398"/>
    </row>
    <row r="104" spans="1:9">
      <c r="A104" s="399">
        <v>101</v>
      </c>
      <c r="B104" s="392">
        <f t="shared" si="11"/>
        <v>8520000</v>
      </c>
      <c r="C104" s="393">
        <f t="shared" si="8"/>
        <v>710000</v>
      </c>
      <c r="D104" s="385" t="str">
        <f t="shared" si="9"/>
        <v>契約職員＆限定職員（フル）区分101　8,520,000円</v>
      </c>
      <c r="E104" s="394">
        <f t="shared" si="10"/>
        <v>710000</v>
      </c>
      <c r="G104" s="398"/>
      <c r="H104" s="398"/>
      <c r="I104" s="398"/>
    </row>
    <row r="105" spans="1:9">
      <c r="A105" s="400">
        <v>102</v>
      </c>
      <c r="B105" s="401">
        <f t="shared" si="11"/>
        <v>8580000</v>
      </c>
      <c r="C105" s="402">
        <f t="shared" si="8"/>
        <v>715000</v>
      </c>
      <c r="D105" s="385" t="str">
        <f t="shared" si="9"/>
        <v>契約職員＆限定職員（フル）区分102　8,580,000円</v>
      </c>
      <c r="E105" s="394">
        <f t="shared" si="10"/>
        <v>715000</v>
      </c>
      <c r="G105" s="398"/>
      <c r="H105" s="398"/>
      <c r="I105" s="398"/>
    </row>
    <row r="106" spans="1:9">
      <c r="A106" s="399">
        <v>103</v>
      </c>
      <c r="B106" s="392">
        <f t="shared" si="11"/>
        <v>8640000</v>
      </c>
      <c r="C106" s="393">
        <f t="shared" si="8"/>
        <v>720000</v>
      </c>
      <c r="D106" s="385" t="str">
        <f t="shared" si="9"/>
        <v>契約職員＆限定職員（フル）区分103　8,640,000円</v>
      </c>
      <c r="E106" s="394">
        <f t="shared" si="10"/>
        <v>720000</v>
      </c>
      <c r="G106" s="398"/>
      <c r="H106" s="398"/>
      <c r="I106" s="398"/>
    </row>
    <row r="107" spans="1:9">
      <c r="A107" s="400">
        <v>104</v>
      </c>
      <c r="B107" s="401">
        <f t="shared" si="11"/>
        <v>8700000</v>
      </c>
      <c r="C107" s="402">
        <f t="shared" si="8"/>
        <v>725000</v>
      </c>
      <c r="D107" s="385" t="str">
        <f t="shared" si="9"/>
        <v>契約職員＆限定職員（フル）区分104　8,700,000円</v>
      </c>
      <c r="E107" s="394">
        <f t="shared" si="10"/>
        <v>725000</v>
      </c>
      <c r="G107" s="398"/>
      <c r="H107" s="398"/>
      <c r="I107" s="398"/>
    </row>
    <row r="108" spans="1:9">
      <c r="A108" s="399">
        <v>105</v>
      </c>
      <c r="B108" s="392">
        <f t="shared" si="11"/>
        <v>8760000</v>
      </c>
      <c r="C108" s="393">
        <f t="shared" si="8"/>
        <v>730000</v>
      </c>
      <c r="D108" s="385" t="str">
        <f t="shared" si="9"/>
        <v>契約職員＆限定職員（フル）区分105　8,760,000円</v>
      </c>
      <c r="E108" s="394">
        <f t="shared" si="10"/>
        <v>730000</v>
      </c>
      <c r="G108" s="398"/>
      <c r="H108" s="398"/>
      <c r="I108" s="398"/>
    </row>
    <row r="109" spans="1:9">
      <c r="A109" s="400">
        <v>106</v>
      </c>
      <c r="B109" s="401">
        <f t="shared" si="11"/>
        <v>8820000</v>
      </c>
      <c r="C109" s="402">
        <f t="shared" si="8"/>
        <v>735000</v>
      </c>
      <c r="D109" s="385" t="str">
        <f t="shared" si="9"/>
        <v>契約職員＆限定職員（フル）区分106　8,820,000円</v>
      </c>
      <c r="E109" s="394">
        <f t="shared" si="10"/>
        <v>735000</v>
      </c>
      <c r="G109" s="398"/>
      <c r="H109" s="398"/>
      <c r="I109" s="398"/>
    </row>
    <row r="110" spans="1:9">
      <c r="A110" s="399">
        <v>107</v>
      </c>
      <c r="B110" s="392">
        <f t="shared" si="11"/>
        <v>8880000</v>
      </c>
      <c r="C110" s="393">
        <f t="shared" si="8"/>
        <v>740000</v>
      </c>
      <c r="D110" s="385" t="str">
        <f t="shared" si="9"/>
        <v>契約職員＆限定職員（フル）区分107　8,880,000円</v>
      </c>
      <c r="E110" s="394">
        <f t="shared" si="10"/>
        <v>740000</v>
      </c>
      <c r="G110" s="398"/>
      <c r="H110" s="398"/>
      <c r="I110" s="398"/>
    </row>
    <row r="111" spans="1:9">
      <c r="A111" s="400">
        <v>108</v>
      </c>
      <c r="B111" s="401">
        <f t="shared" ref="B111:B112" si="12">+B110+60000</f>
        <v>8940000</v>
      </c>
      <c r="C111" s="402">
        <f t="shared" si="8"/>
        <v>745000</v>
      </c>
      <c r="D111" s="385" t="str">
        <f t="shared" si="9"/>
        <v>契約職員＆限定職員（フル）区分108　8,940,000円</v>
      </c>
      <c r="E111" s="394">
        <f t="shared" si="10"/>
        <v>745000</v>
      </c>
      <c r="G111" s="398"/>
      <c r="H111" s="398"/>
      <c r="I111" s="398"/>
    </row>
    <row r="112" spans="1:9" ht="17.25" thickBot="1">
      <c r="A112" s="403">
        <v>109</v>
      </c>
      <c r="B112" s="404">
        <f t="shared" si="12"/>
        <v>9000000</v>
      </c>
      <c r="C112" s="405">
        <f t="shared" si="8"/>
        <v>750000</v>
      </c>
      <c r="D112" s="385" t="str">
        <f t="shared" si="9"/>
        <v>契約職員＆限定職員（フル）区分109　9,000,000円</v>
      </c>
      <c r="E112" s="394">
        <f t="shared" si="10"/>
        <v>750000</v>
      </c>
      <c r="G112" s="398"/>
      <c r="H112" s="398"/>
      <c r="I112" s="398"/>
    </row>
    <row r="115" spans="1:12" ht="33">
      <c r="A115" s="384" t="s">
        <v>529</v>
      </c>
      <c r="C115" s="385" t="s">
        <v>558</v>
      </c>
      <c r="D115" s="406" t="s">
        <v>110</v>
      </c>
      <c r="E115" s="385" t="s">
        <v>107</v>
      </c>
      <c r="G115" s="407" t="s">
        <v>111</v>
      </c>
      <c r="H115" s="407" t="s">
        <v>112</v>
      </c>
      <c r="I115" s="408"/>
      <c r="J115" s="408"/>
      <c r="L115" s="383" t="s">
        <v>483</v>
      </c>
    </row>
    <row r="116" spans="1:12">
      <c r="A116" s="409" t="s">
        <v>113</v>
      </c>
      <c r="B116" s="409" t="s">
        <v>114</v>
      </c>
      <c r="C116" s="409" t="s">
        <v>115</v>
      </c>
    </row>
    <row r="117" spans="1:12">
      <c r="A117" s="410">
        <v>1</v>
      </c>
      <c r="B117" s="410">
        <v>3300000</v>
      </c>
      <c r="C117" s="411">
        <f>ROUNDDOWN(B117/12,0)</f>
        <v>275000</v>
      </c>
      <c r="D117" s="412" t="str">
        <f>+"任期付正職員　"&amp;J117&amp;"　"&amp;TEXT(B117,"#,##0")&amp;"円"</f>
        <v>任期付正職員　1号数　3,300,000円</v>
      </c>
      <c r="E117" s="413">
        <v>275000</v>
      </c>
      <c r="G117" s="413">
        <v>280000</v>
      </c>
      <c r="H117" s="413">
        <v>280000</v>
      </c>
      <c r="I117" s="408" t="str">
        <f t="shared" ref="I117:I148" si="13">TEXT(B117,"0,000,000")</f>
        <v>3,300,000</v>
      </c>
      <c r="J117" s="408" t="str">
        <f t="shared" ref="J117:J148" si="14">A117&amp;"号数"</f>
        <v>1号数</v>
      </c>
      <c r="L117" s="414"/>
    </row>
    <row r="118" spans="1:12">
      <c r="A118" s="410">
        <v>2</v>
      </c>
      <c r="B118" s="410">
        <v>3360000</v>
      </c>
      <c r="C118" s="411">
        <f t="shared" ref="C118:C181" si="15">ROUNDDOWN(B118/12,0)</f>
        <v>280000</v>
      </c>
      <c r="D118" s="412" t="str">
        <f t="shared" ref="D118:D181" si="16">+"任期付正職員　"&amp;J118&amp;"　"&amp;TEXT(B118,"#,##0")&amp;"円"</f>
        <v>任期付正職員　2号数　3,360,000円</v>
      </c>
      <c r="E118" s="413">
        <v>280000</v>
      </c>
      <c r="G118" s="413">
        <v>280000</v>
      </c>
      <c r="H118" s="413">
        <v>280000</v>
      </c>
      <c r="I118" s="408" t="str">
        <f t="shared" si="13"/>
        <v>3,360,000</v>
      </c>
      <c r="J118" s="408" t="str">
        <f t="shared" si="14"/>
        <v>2号数</v>
      </c>
      <c r="L118" s="414"/>
    </row>
    <row r="119" spans="1:12">
      <c r="A119" s="410">
        <v>3</v>
      </c>
      <c r="B119" s="410">
        <v>3420000</v>
      </c>
      <c r="C119" s="411">
        <f t="shared" si="15"/>
        <v>285000</v>
      </c>
      <c r="D119" s="412" t="str">
        <f t="shared" si="16"/>
        <v>任期付正職員　3号数　3,420,000円</v>
      </c>
      <c r="E119" s="413">
        <v>285000</v>
      </c>
      <c r="G119" s="413">
        <v>280000</v>
      </c>
      <c r="H119" s="413">
        <v>280000</v>
      </c>
      <c r="I119" s="408" t="str">
        <f t="shared" si="13"/>
        <v>3,420,000</v>
      </c>
      <c r="J119" s="408" t="str">
        <f t="shared" si="14"/>
        <v>3号数</v>
      </c>
      <c r="L119" s="414"/>
    </row>
    <row r="120" spans="1:12">
      <c r="A120" s="410">
        <v>4</v>
      </c>
      <c r="B120" s="410">
        <v>3480000</v>
      </c>
      <c r="C120" s="411">
        <f t="shared" si="15"/>
        <v>290000</v>
      </c>
      <c r="D120" s="412" t="str">
        <f t="shared" si="16"/>
        <v>任期付正職員　4号数　3,480,000円</v>
      </c>
      <c r="E120" s="413">
        <v>290000</v>
      </c>
      <c r="G120" s="413">
        <v>300000</v>
      </c>
      <c r="H120" s="413">
        <v>300000</v>
      </c>
      <c r="I120" s="408" t="str">
        <f t="shared" si="13"/>
        <v>3,480,000</v>
      </c>
      <c r="J120" s="408" t="str">
        <f t="shared" si="14"/>
        <v>4号数</v>
      </c>
      <c r="L120" s="414"/>
    </row>
    <row r="121" spans="1:12">
      <c r="A121" s="410">
        <v>5</v>
      </c>
      <c r="B121" s="410">
        <v>3540000</v>
      </c>
      <c r="C121" s="411">
        <f t="shared" si="15"/>
        <v>295000</v>
      </c>
      <c r="D121" s="412" t="str">
        <f t="shared" si="16"/>
        <v>任期付正職員　5号数　3,540,000円</v>
      </c>
      <c r="E121" s="413">
        <v>295000</v>
      </c>
      <c r="G121" s="413">
        <v>300000</v>
      </c>
      <c r="H121" s="413">
        <v>300000</v>
      </c>
      <c r="I121" s="408" t="str">
        <f t="shared" si="13"/>
        <v>3,540,000</v>
      </c>
      <c r="J121" s="408" t="str">
        <f t="shared" si="14"/>
        <v>5号数</v>
      </c>
      <c r="L121" s="414"/>
    </row>
    <row r="122" spans="1:12">
      <c r="A122" s="410">
        <v>6</v>
      </c>
      <c r="B122" s="410">
        <v>3600000</v>
      </c>
      <c r="C122" s="411">
        <f t="shared" si="15"/>
        <v>300000</v>
      </c>
      <c r="D122" s="412" t="str">
        <f t="shared" si="16"/>
        <v>任期付正職員　6号数　3,600,000円</v>
      </c>
      <c r="E122" s="413">
        <v>300000</v>
      </c>
      <c r="G122" s="413">
        <v>300000</v>
      </c>
      <c r="H122" s="413">
        <v>300000</v>
      </c>
      <c r="I122" s="408" t="str">
        <f t="shared" si="13"/>
        <v>3,600,000</v>
      </c>
      <c r="J122" s="408" t="str">
        <f t="shared" si="14"/>
        <v>6号数</v>
      </c>
      <c r="L122" s="414"/>
    </row>
    <row r="123" spans="1:12">
      <c r="A123" s="410">
        <v>7</v>
      </c>
      <c r="B123" s="410">
        <v>3660000</v>
      </c>
      <c r="C123" s="411">
        <f t="shared" si="15"/>
        <v>305000</v>
      </c>
      <c r="D123" s="412" t="str">
        <f t="shared" si="16"/>
        <v>任期付正職員　7号数　3,660,000円</v>
      </c>
      <c r="E123" s="413">
        <v>305000</v>
      </c>
      <c r="G123" s="413">
        <v>300000</v>
      </c>
      <c r="H123" s="413">
        <v>300000</v>
      </c>
      <c r="I123" s="408" t="str">
        <f t="shared" si="13"/>
        <v>3,660,000</v>
      </c>
      <c r="J123" s="408" t="str">
        <f t="shared" si="14"/>
        <v>7号数</v>
      </c>
      <c r="L123" s="414"/>
    </row>
    <row r="124" spans="1:12">
      <c r="A124" s="410">
        <v>8</v>
      </c>
      <c r="B124" s="410">
        <v>3720000</v>
      </c>
      <c r="C124" s="411">
        <f t="shared" si="15"/>
        <v>310000</v>
      </c>
      <c r="D124" s="412" t="str">
        <f t="shared" si="16"/>
        <v>任期付正職員　8号数　3,720,000円</v>
      </c>
      <c r="E124" s="413">
        <v>310000</v>
      </c>
      <c r="G124" s="413">
        <v>320000</v>
      </c>
      <c r="H124" s="413">
        <v>320000</v>
      </c>
      <c r="I124" s="408" t="str">
        <f t="shared" si="13"/>
        <v>3,720,000</v>
      </c>
      <c r="J124" s="408" t="str">
        <f t="shared" si="14"/>
        <v>8号数</v>
      </c>
      <c r="L124" s="414"/>
    </row>
    <row r="125" spans="1:12">
      <c r="A125" s="410">
        <v>9</v>
      </c>
      <c r="B125" s="410">
        <v>3780000</v>
      </c>
      <c r="C125" s="411">
        <f t="shared" si="15"/>
        <v>315000</v>
      </c>
      <c r="D125" s="412" t="str">
        <f t="shared" si="16"/>
        <v>任期付正職員　9号数　3,780,000円</v>
      </c>
      <c r="E125" s="413">
        <v>315000</v>
      </c>
      <c r="G125" s="413">
        <v>320000</v>
      </c>
      <c r="H125" s="413">
        <v>320000</v>
      </c>
      <c r="I125" s="408" t="str">
        <f t="shared" si="13"/>
        <v>3,780,000</v>
      </c>
      <c r="J125" s="408" t="str">
        <f t="shared" si="14"/>
        <v>9号数</v>
      </c>
      <c r="L125" s="414"/>
    </row>
    <row r="126" spans="1:12">
      <c r="A126" s="410">
        <v>10</v>
      </c>
      <c r="B126" s="410">
        <v>3840000</v>
      </c>
      <c r="C126" s="411">
        <f t="shared" si="15"/>
        <v>320000</v>
      </c>
      <c r="D126" s="412" t="str">
        <f t="shared" si="16"/>
        <v>任期付正職員　10号数　3,840,000円</v>
      </c>
      <c r="E126" s="413">
        <v>320000</v>
      </c>
      <c r="G126" s="413">
        <v>320000</v>
      </c>
      <c r="H126" s="413">
        <v>320000</v>
      </c>
      <c r="I126" s="408" t="str">
        <f t="shared" si="13"/>
        <v>3,840,000</v>
      </c>
      <c r="J126" s="408" t="str">
        <f t="shared" si="14"/>
        <v>10号数</v>
      </c>
      <c r="L126" s="414"/>
    </row>
    <row r="127" spans="1:12">
      <c r="A127" s="410">
        <v>11</v>
      </c>
      <c r="B127" s="410">
        <v>3900000</v>
      </c>
      <c r="C127" s="411">
        <f t="shared" si="15"/>
        <v>325000</v>
      </c>
      <c r="D127" s="412" t="str">
        <f t="shared" si="16"/>
        <v>任期付正職員　11号数　3,900,000円</v>
      </c>
      <c r="E127" s="413">
        <v>325000</v>
      </c>
      <c r="G127" s="413">
        <v>320000</v>
      </c>
      <c r="H127" s="413">
        <v>320000</v>
      </c>
      <c r="I127" s="408" t="str">
        <f t="shared" si="13"/>
        <v>3,900,000</v>
      </c>
      <c r="J127" s="408" t="str">
        <f t="shared" si="14"/>
        <v>11号数</v>
      </c>
      <c r="L127" s="414"/>
    </row>
    <row r="128" spans="1:12">
      <c r="A128" s="410">
        <v>12</v>
      </c>
      <c r="B128" s="410">
        <v>3960000</v>
      </c>
      <c r="C128" s="411">
        <f t="shared" si="15"/>
        <v>330000</v>
      </c>
      <c r="D128" s="412" t="str">
        <f t="shared" si="16"/>
        <v>任期付正職員　12号数　3,960,000円</v>
      </c>
      <c r="E128" s="413">
        <v>330000</v>
      </c>
      <c r="G128" s="413">
        <v>340000</v>
      </c>
      <c r="H128" s="413">
        <v>340000</v>
      </c>
      <c r="I128" s="408" t="str">
        <f t="shared" si="13"/>
        <v>3,960,000</v>
      </c>
      <c r="J128" s="408" t="str">
        <f t="shared" si="14"/>
        <v>12号数</v>
      </c>
      <c r="L128" s="414"/>
    </row>
    <row r="129" spans="1:12">
      <c r="A129" s="410">
        <v>13</v>
      </c>
      <c r="B129" s="410">
        <v>4020000</v>
      </c>
      <c r="C129" s="411">
        <f t="shared" si="15"/>
        <v>335000</v>
      </c>
      <c r="D129" s="412" t="str">
        <f t="shared" si="16"/>
        <v>任期付正職員　13号数　4,020,000円</v>
      </c>
      <c r="E129" s="413">
        <v>335000</v>
      </c>
      <c r="G129" s="413">
        <v>340000</v>
      </c>
      <c r="H129" s="413">
        <v>340000</v>
      </c>
      <c r="I129" s="408" t="str">
        <f t="shared" si="13"/>
        <v>4,020,000</v>
      </c>
      <c r="J129" s="408" t="str">
        <f t="shared" si="14"/>
        <v>13号数</v>
      </c>
      <c r="L129" s="414"/>
    </row>
    <row r="130" spans="1:12">
      <c r="A130" s="410">
        <v>14</v>
      </c>
      <c r="B130" s="410">
        <v>4080000</v>
      </c>
      <c r="C130" s="411">
        <f t="shared" si="15"/>
        <v>340000</v>
      </c>
      <c r="D130" s="412" t="str">
        <f t="shared" si="16"/>
        <v>任期付正職員　14号数　4,080,000円</v>
      </c>
      <c r="E130" s="413">
        <v>340000</v>
      </c>
      <c r="G130" s="413">
        <v>340000</v>
      </c>
      <c r="H130" s="413">
        <v>340000</v>
      </c>
      <c r="I130" s="408" t="str">
        <f t="shared" si="13"/>
        <v>4,080,000</v>
      </c>
      <c r="J130" s="408" t="str">
        <f t="shared" si="14"/>
        <v>14号数</v>
      </c>
      <c r="L130" s="414"/>
    </row>
    <row r="131" spans="1:12">
      <c r="A131" s="410">
        <v>15</v>
      </c>
      <c r="B131" s="410">
        <v>4140000</v>
      </c>
      <c r="C131" s="411">
        <f t="shared" si="15"/>
        <v>345000</v>
      </c>
      <c r="D131" s="412" t="str">
        <f t="shared" si="16"/>
        <v>任期付正職員　15号数　4,140,000円</v>
      </c>
      <c r="E131" s="413">
        <v>345000</v>
      </c>
      <c r="G131" s="413">
        <v>340000</v>
      </c>
      <c r="H131" s="413">
        <v>340000</v>
      </c>
      <c r="I131" s="408" t="str">
        <f t="shared" si="13"/>
        <v>4,140,000</v>
      </c>
      <c r="J131" s="408" t="str">
        <f t="shared" si="14"/>
        <v>15号数</v>
      </c>
      <c r="L131" s="414"/>
    </row>
    <row r="132" spans="1:12">
      <c r="A132" s="410">
        <v>16</v>
      </c>
      <c r="B132" s="410">
        <v>4200000</v>
      </c>
      <c r="C132" s="411">
        <f t="shared" si="15"/>
        <v>350000</v>
      </c>
      <c r="D132" s="412" t="str">
        <f t="shared" si="16"/>
        <v>任期付正職員　16号数　4,200,000円</v>
      </c>
      <c r="E132" s="413">
        <v>350000</v>
      </c>
      <c r="G132" s="413">
        <v>360000</v>
      </c>
      <c r="H132" s="413">
        <v>360000</v>
      </c>
      <c r="I132" s="408" t="str">
        <f t="shared" si="13"/>
        <v>4,200,000</v>
      </c>
      <c r="J132" s="408" t="str">
        <f t="shared" si="14"/>
        <v>16号数</v>
      </c>
      <c r="L132" s="414"/>
    </row>
    <row r="133" spans="1:12">
      <c r="A133" s="410">
        <v>17</v>
      </c>
      <c r="B133" s="410">
        <v>4260000</v>
      </c>
      <c r="C133" s="411">
        <f t="shared" si="15"/>
        <v>355000</v>
      </c>
      <c r="D133" s="412" t="str">
        <f t="shared" si="16"/>
        <v>任期付正職員　17号数　4,260,000円</v>
      </c>
      <c r="E133" s="413">
        <v>355000</v>
      </c>
      <c r="G133" s="413">
        <v>360000</v>
      </c>
      <c r="H133" s="413">
        <v>360000</v>
      </c>
      <c r="I133" s="408" t="str">
        <f t="shared" si="13"/>
        <v>4,260,000</v>
      </c>
      <c r="J133" s="408" t="str">
        <f t="shared" si="14"/>
        <v>17号数</v>
      </c>
      <c r="L133" s="414"/>
    </row>
    <row r="134" spans="1:12">
      <c r="A134" s="410">
        <v>18</v>
      </c>
      <c r="B134" s="410">
        <v>4320000</v>
      </c>
      <c r="C134" s="411">
        <f t="shared" si="15"/>
        <v>360000</v>
      </c>
      <c r="D134" s="412" t="str">
        <f t="shared" si="16"/>
        <v>任期付正職員　18号数　4,320,000円</v>
      </c>
      <c r="E134" s="413">
        <v>360000</v>
      </c>
      <c r="G134" s="413">
        <v>360000</v>
      </c>
      <c r="H134" s="413">
        <v>360000</v>
      </c>
      <c r="I134" s="408" t="str">
        <f t="shared" si="13"/>
        <v>4,320,000</v>
      </c>
      <c r="J134" s="408" t="str">
        <f t="shared" si="14"/>
        <v>18号数</v>
      </c>
      <c r="L134" s="414"/>
    </row>
    <row r="135" spans="1:12">
      <c r="A135" s="410">
        <v>19</v>
      </c>
      <c r="B135" s="410">
        <v>4380000</v>
      </c>
      <c r="C135" s="411">
        <f t="shared" si="15"/>
        <v>365000</v>
      </c>
      <c r="D135" s="412" t="str">
        <f t="shared" si="16"/>
        <v>任期付正職員　19号数　4,380,000円</v>
      </c>
      <c r="E135" s="413">
        <v>365000</v>
      </c>
      <c r="G135" s="413">
        <v>360000</v>
      </c>
      <c r="H135" s="413">
        <v>360000</v>
      </c>
      <c r="I135" s="408" t="str">
        <f t="shared" si="13"/>
        <v>4,380,000</v>
      </c>
      <c r="J135" s="408" t="str">
        <f t="shared" si="14"/>
        <v>19号数</v>
      </c>
      <c r="L135" s="414"/>
    </row>
    <row r="136" spans="1:12">
      <c r="A136" s="410">
        <v>20</v>
      </c>
      <c r="B136" s="410">
        <v>4440000</v>
      </c>
      <c r="C136" s="411">
        <f t="shared" si="15"/>
        <v>370000</v>
      </c>
      <c r="D136" s="412" t="str">
        <f t="shared" si="16"/>
        <v>任期付正職員　20号数　4,440,000円</v>
      </c>
      <c r="E136" s="413">
        <v>370000</v>
      </c>
      <c r="G136" s="413">
        <v>380000</v>
      </c>
      <c r="H136" s="413">
        <v>380000</v>
      </c>
      <c r="I136" s="408" t="str">
        <f t="shared" si="13"/>
        <v>4,440,000</v>
      </c>
      <c r="J136" s="408" t="str">
        <f t="shared" si="14"/>
        <v>20号数</v>
      </c>
      <c r="L136" s="414"/>
    </row>
    <row r="137" spans="1:12">
      <c r="A137" s="410">
        <v>21</v>
      </c>
      <c r="B137" s="410">
        <v>4500000</v>
      </c>
      <c r="C137" s="411">
        <f t="shared" si="15"/>
        <v>375000</v>
      </c>
      <c r="D137" s="412" t="str">
        <f t="shared" si="16"/>
        <v>任期付正職員　21号数　4,500,000円</v>
      </c>
      <c r="E137" s="413">
        <v>375000</v>
      </c>
      <c r="G137" s="413">
        <v>380000</v>
      </c>
      <c r="H137" s="413">
        <v>380000</v>
      </c>
      <c r="I137" s="408" t="str">
        <f t="shared" si="13"/>
        <v>4,500,000</v>
      </c>
      <c r="J137" s="408" t="str">
        <f t="shared" si="14"/>
        <v>21号数</v>
      </c>
      <c r="L137" s="414"/>
    </row>
    <row r="138" spans="1:12">
      <c r="A138" s="410">
        <v>22</v>
      </c>
      <c r="B138" s="410">
        <v>4560000</v>
      </c>
      <c r="C138" s="411">
        <f t="shared" si="15"/>
        <v>380000</v>
      </c>
      <c r="D138" s="412" t="str">
        <f t="shared" si="16"/>
        <v>任期付正職員　22号数　4,560,000円</v>
      </c>
      <c r="E138" s="413">
        <v>380000</v>
      </c>
      <c r="G138" s="413">
        <v>380000</v>
      </c>
      <c r="H138" s="413">
        <v>380000</v>
      </c>
      <c r="I138" s="408" t="str">
        <f t="shared" si="13"/>
        <v>4,560,000</v>
      </c>
      <c r="J138" s="408" t="str">
        <f t="shared" si="14"/>
        <v>22号数</v>
      </c>
      <c r="L138" s="414"/>
    </row>
    <row r="139" spans="1:12">
      <c r="A139" s="410">
        <v>23</v>
      </c>
      <c r="B139" s="410">
        <v>4620000</v>
      </c>
      <c r="C139" s="411">
        <f t="shared" si="15"/>
        <v>385000</v>
      </c>
      <c r="D139" s="412" t="str">
        <f t="shared" si="16"/>
        <v>任期付正職員　23号数　4,620,000円</v>
      </c>
      <c r="E139" s="413">
        <v>385000</v>
      </c>
      <c r="G139" s="413">
        <v>380000</v>
      </c>
      <c r="H139" s="413">
        <v>380000</v>
      </c>
      <c r="I139" s="408" t="str">
        <f t="shared" si="13"/>
        <v>4,620,000</v>
      </c>
      <c r="J139" s="408" t="str">
        <f t="shared" si="14"/>
        <v>23号数</v>
      </c>
      <c r="L139" s="414"/>
    </row>
    <row r="140" spans="1:12">
      <c r="A140" s="410">
        <v>24</v>
      </c>
      <c r="B140" s="410">
        <v>4680000</v>
      </c>
      <c r="C140" s="411">
        <f t="shared" si="15"/>
        <v>390000</v>
      </c>
      <c r="D140" s="412" t="str">
        <f t="shared" si="16"/>
        <v>任期付正職員　24号数　4,680,000円</v>
      </c>
      <c r="E140" s="413">
        <v>390000</v>
      </c>
      <c r="G140" s="413">
        <v>380000</v>
      </c>
      <c r="H140" s="413">
        <v>380000</v>
      </c>
      <c r="I140" s="408" t="str">
        <f t="shared" si="13"/>
        <v>4,680,000</v>
      </c>
      <c r="J140" s="408" t="str">
        <f t="shared" si="14"/>
        <v>24号数</v>
      </c>
      <c r="L140" s="414"/>
    </row>
    <row r="141" spans="1:12">
      <c r="A141" s="410">
        <v>25</v>
      </c>
      <c r="B141" s="410">
        <v>4740000</v>
      </c>
      <c r="C141" s="411">
        <f t="shared" si="15"/>
        <v>395000</v>
      </c>
      <c r="D141" s="412" t="str">
        <f t="shared" si="16"/>
        <v>任期付正職員　25号数　4,740,000円</v>
      </c>
      <c r="E141" s="413">
        <v>395000</v>
      </c>
      <c r="G141" s="413">
        <v>410000</v>
      </c>
      <c r="H141" s="413">
        <v>410000</v>
      </c>
      <c r="I141" s="408" t="str">
        <f t="shared" si="13"/>
        <v>4,740,000</v>
      </c>
      <c r="J141" s="408" t="str">
        <f t="shared" si="14"/>
        <v>25号数</v>
      </c>
      <c r="L141" s="414"/>
    </row>
    <row r="142" spans="1:12">
      <c r="A142" s="410">
        <v>26</v>
      </c>
      <c r="B142" s="410">
        <v>4800000</v>
      </c>
      <c r="C142" s="411">
        <f t="shared" si="15"/>
        <v>400000</v>
      </c>
      <c r="D142" s="412" t="str">
        <f t="shared" si="16"/>
        <v>任期付正職員　26号数　4,800,000円</v>
      </c>
      <c r="E142" s="413">
        <v>400000</v>
      </c>
      <c r="G142" s="413">
        <v>410000</v>
      </c>
      <c r="H142" s="413">
        <v>410000</v>
      </c>
      <c r="I142" s="408" t="str">
        <f t="shared" si="13"/>
        <v>4,800,000</v>
      </c>
      <c r="J142" s="408" t="str">
        <f t="shared" si="14"/>
        <v>26号数</v>
      </c>
      <c r="L142" s="414"/>
    </row>
    <row r="143" spans="1:12">
      <c r="A143" s="410">
        <v>27</v>
      </c>
      <c r="B143" s="410">
        <v>4860000</v>
      </c>
      <c r="C143" s="411">
        <f t="shared" si="15"/>
        <v>405000</v>
      </c>
      <c r="D143" s="412" t="str">
        <f t="shared" si="16"/>
        <v>任期付正職員　27号数　4,860,000円</v>
      </c>
      <c r="E143" s="413">
        <v>405000</v>
      </c>
      <c r="G143" s="413">
        <v>410000</v>
      </c>
      <c r="H143" s="413">
        <v>410000</v>
      </c>
      <c r="I143" s="408" t="str">
        <f t="shared" si="13"/>
        <v>4,860,000</v>
      </c>
      <c r="J143" s="408" t="str">
        <f t="shared" si="14"/>
        <v>27号数</v>
      </c>
      <c r="L143" s="414"/>
    </row>
    <row r="144" spans="1:12">
      <c r="A144" s="410">
        <v>28</v>
      </c>
      <c r="B144" s="410">
        <v>4920000</v>
      </c>
      <c r="C144" s="411">
        <f t="shared" si="15"/>
        <v>410000</v>
      </c>
      <c r="D144" s="412" t="str">
        <f t="shared" si="16"/>
        <v>任期付正職員　28号数　4,920,000円</v>
      </c>
      <c r="E144" s="413">
        <v>410000</v>
      </c>
      <c r="G144" s="413">
        <v>410000</v>
      </c>
      <c r="H144" s="413">
        <v>410000</v>
      </c>
      <c r="I144" s="408" t="str">
        <f t="shared" si="13"/>
        <v>4,920,000</v>
      </c>
      <c r="J144" s="408" t="str">
        <f t="shared" si="14"/>
        <v>28号数</v>
      </c>
      <c r="L144" s="414"/>
    </row>
    <row r="145" spans="1:12">
      <c r="A145" s="410">
        <v>29</v>
      </c>
      <c r="B145" s="410">
        <v>4980000</v>
      </c>
      <c r="C145" s="411">
        <f t="shared" si="15"/>
        <v>415000</v>
      </c>
      <c r="D145" s="412" t="str">
        <f t="shared" si="16"/>
        <v>任期付正職員　29号数　4,980,000円</v>
      </c>
      <c r="E145" s="413">
        <v>415000</v>
      </c>
      <c r="G145" s="413">
        <v>410000</v>
      </c>
      <c r="H145" s="413">
        <v>410000</v>
      </c>
      <c r="I145" s="408" t="str">
        <f t="shared" si="13"/>
        <v>4,980,000</v>
      </c>
      <c r="J145" s="408" t="str">
        <f t="shared" si="14"/>
        <v>29号数</v>
      </c>
      <c r="L145" s="414"/>
    </row>
    <row r="146" spans="1:12">
      <c r="A146" s="410">
        <v>30</v>
      </c>
      <c r="B146" s="410">
        <v>5040000</v>
      </c>
      <c r="C146" s="411">
        <f t="shared" si="15"/>
        <v>420000</v>
      </c>
      <c r="D146" s="412" t="str">
        <f t="shared" si="16"/>
        <v>任期付正職員　30号数　5,040,000円</v>
      </c>
      <c r="E146" s="413">
        <v>420000</v>
      </c>
      <c r="G146" s="413">
        <v>410000</v>
      </c>
      <c r="H146" s="413">
        <v>410000</v>
      </c>
      <c r="I146" s="408" t="str">
        <f t="shared" si="13"/>
        <v>5,040,000</v>
      </c>
      <c r="J146" s="408" t="str">
        <f t="shared" si="14"/>
        <v>30号数</v>
      </c>
      <c r="L146" s="414"/>
    </row>
    <row r="147" spans="1:12">
      <c r="A147" s="410">
        <v>31</v>
      </c>
      <c r="B147" s="410">
        <v>5100000</v>
      </c>
      <c r="C147" s="411">
        <f t="shared" si="15"/>
        <v>425000</v>
      </c>
      <c r="D147" s="412" t="str">
        <f t="shared" si="16"/>
        <v>任期付正職員　31号数　5,100,000円</v>
      </c>
      <c r="E147" s="413">
        <v>425000</v>
      </c>
      <c r="G147" s="413">
        <v>440000</v>
      </c>
      <c r="H147" s="413">
        <v>440000</v>
      </c>
      <c r="I147" s="408" t="str">
        <f t="shared" si="13"/>
        <v>5,100,000</v>
      </c>
      <c r="J147" s="408" t="str">
        <f t="shared" si="14"/>
        <v>31号数</v>
      </c>
      <c r="L147" s="414"/>
    </row>
    <row r="148" spans="1:12">
      <c r="A148" s="410">
        <v>32</v>
      </c>
      <c r="B148" s="410">
        <v>5160000</v>
      </c>
      <c r="C148" s="411">
        <f t="shared" si="15"/>
        <v>430000</v>
      </c>
      <c r="D148" s="412" t="str">
        <f t="shared" si="16"/>
        <v>任期付正職員　32号数　5,160,000円</v>
      </c>
      <c r="E148" s="413">
        <v>430000</v>
      </c>
      <c r="G148" s="413">
        <v>440000</v>
      </c>
      <c r="H148" s="413">
        <v>440000</v>
      </c>
      <c r="I148" s="408" t="str">
        <f t="shared" si="13"/>
        <v>5,160,000</v>
      </c>
      <c r="J148" s="408" t="str">
        <f t="shared" si="14"/>
        <v>32号数</v>
      </c>
      <c r="L148" s="414"/>
    </row>
    <row r="149" spans="1:12">
      <c r="A149" s="410">
        <v>33</v>
      </c>
      <c r="B149" s="410">
        <v>5220000</v>
      </c>
      <c r="C149" s="411">
        <f t="shared" si="15"/>
        <v>435000</v>
      </c>
      <c r="D149" s="412" t="str">
        <f t="shared" si="16"/>
        <v>任期付正職員　33号数　5,220,000円</v>
      </c>
      <c r="E149" s="413">
        <v>435000</v>
      </c>
      <c r="G149" s="413">
        <v>440000</v>
      </c>
      <c r="H149" s="413">
        <v>440000</v>
      </c>
      <c r="I149" s="408" t="str">
        <f t="shared" ref="I149:I180" si="17">TEXT(B149,"0,000,000")</f>
        <v>5,220,000</v>
      </c>
      <c r="J149" s="408" t="str">
        <f t="shared" ref="J149:J180" si="18">A149&amp;"号数"</f>
        <v>33号数</v>
      </c>
      <c r="L149" s="414"/>
    </row>
    <row r="150" spans="1:12">
      <c r="A150" s="410">
        <v>34</v>
      </c>
      <c r="B150" s="410">
        <v>5280000</v>
      </c>
      <c r="C150" s="411">
        <f t="shared" si="15"/>
        <v>440000</v>
      </c>
      <c r="D150" s="412" t="str">
        <f t="shared" si="16"/>
        <v>任期付正職員　34号数　5,280,000円</v>
      </c>
      <c r="E150" s="413">
        <v>440000</v>
      </c>
      <c r="G150" s="413">
        <v>440000</v>
      </c>
      <c r="H150" s="413">
        <v>440000</v>
      </c>
      <c r="I150" s="408" t="str">
        <f t="shared" si="17"/>
        <v>5,280,000</v>
      </c>
      <c r="J150" s="408" t="str">
        <f t="shared" si="18"/>
        <v>34号数</v>
      </c>
      <c r="L150" s="414"/>
    </row>
    <row r="151" spans="1:12">
      <c r="A151" s="410">
        <v>35</v>
      </c>
      <c r="B151" s="410">
        <v>5340000</v>
      </c>
      <c r="C151" s="411">
        <f t="shared" si="15"/>
        <v>445000</v>
      </c>
      <c r="D151" s="412" t="str">
        <f t="shared" si="16"/>
        <v>任期付正職員　35号数　5,340,000円</v>
      </c>
      <c r="E151" s="413">
        <v>445000</v>
      </c>
      <c r="G151" s="413">
        <v>440000</v>
      </c>
      <c r="H151" s="413">
        <v>440000</v>
      </c>
      <c r="I151" s="408" t="str">
        <f t="shared" si="17"/>
        <v>5,340,000</v>
      </c>
      <c r="J151" s="408" t="str">
        <f t="shared" si="18"/>
        <v>35号数</v>
      </c>
      <c r="L151" s="414"/>
    </row>
    <row r="152" spans="1:12">
      <c r="A152" s="410">
        <v>36</v>
      </c>
      <c r="B152" s="410">
        <v>5400000</v>
      </c>
      <c r="C152" s="411">
        <f t="shared" si="15"/>
        <v>450000</v>
      </c>
      <c r="D152" s="412" t="str">
        <f t="shared" si="16"/>
        <v>任期付正職員　36号数　5,400,000円</v>
      </c>
      <c r="E152" s="413">
        <v>450000</v>
      </c>
      <c r="G152" s="413">
        <v>440000</v>
      </c>
      <c r="H152" s="413">
        <v>440000</v>
      </c>
      <c r="I152" s="408" t="str">
        <f t="shared" si="17"/>
        <v>5,400,000</v>
      </c>
      <c r="J152" s="408" t="str">
        <f t="shared" si="18"/>
        <v>36号数</v>
      </c>
      <c r="L152" s="414"/>
    </row>
    <row r="153" spans="1:12">
      <c r="A153" s="410">
        <v>37</v>
      </c>
      <c r="B153" s="410">
        <v>5460000</v>
      </c>
      <c r="C153" s="411">
        <f t="shared" si="15"/>
        <v>455000</v>
      </c>
      <c r="D153" s="412" t="str">
        <f t="shared" si="16"/>
        <v>任期付正職員　37号数　5,460,000円</v>
      </c>
      <c r="E153" s="413">
        <v>455000</v>
      </c>
      <c r="G153" s="413">
        <v>470000</v>
      </c>
      <c r="H153" s="413">
        <v>470000</v>
      </c>
      <c r="I153" s="408" t="str">
        <f t="shared" si="17"/>
        <v>5,460,000</v>
      </c>
      <c r="J153" s="408" t="str">
        <f t="shared" si="18"/>
        <v>37号数</v>
      </c>
      <c r="L153" s="414"/>
    </row>
    <row r="154" spans="1:12">
      <c r="A154" s="410">
        <v>38</v>
      </c>
      <c r="B154" s="410">
        <v>5520000</v>
      </c>
      <c r="C154" s="411">
        <f t="shared" si="15"/>
        <v>460000</v>
      </c>
      <c r="D154" s="412" t="str">
        <f t="shared" si="16"/>
        <v>任期付正職員　38号数　5,520,000円</v>
      </c>
      <c r="E154" s="413">
        <v>460000</v>
      </c>
      <c r="G154" s="413">
        <v>470000</v>
      </c>
      <c r="H154" s="413">
        <v>470000</v>
      </c>
      <c r="I154" s="408" t="str">
        <f t="shared" si="17"/>
        <v>5,520,000</v>
      </c>
      <c r="J154" s="408" t="str">
        <f t="shared" si="18"/>
        <v>38号数</v>
      </c>
      <c r="L154" s="414"/>
    </row>
    <row r="155" spans="1:12">
      <c r="A155" s="410">
        <v>39</v>
      </c>
      <c r="B155" s="410">
        <v>5580000</v>
      </c>
      <c r="C155" s="411">
        <f t="shared" si="15"/>
        <v>465000</v>
      </c>
      <c r="D155" s="412" t="str">
        <f t="shared" si="16"/>
        <v>任期付正職員　39号数　5,580,000円</v>
      </c>
      <c r="E155" s="413">
        <v>465000</v>
      </c>
      <c r="G155" s="413">
        <v>470000</v>
      </c>
      <c r="H155" s="413">
        <v>470000</v>
      </c>
      <c r="I155" s="408" t="str">
        <f t="shared" si="17"/>
        <v>5,580,000</v>
      </c>
      <c r="J155" s="408" t="str">
        <f t="shared" si="18"/>
        <v>39号数</v>
      </c>
      <c r="L155" s="414"/>
    </row>
    <row r="156" spans="1:12">
      <c r="A156" s="410">
        <v>40</v>
      </c>
      <c r="B156" s="410">
        <v>5640000</v>
      </c>
      <c r="C156" s="411">
        <f t="shared" si="15"/>
        <v>470000</v>
      </c>
      <c r="D156" s="412" t="str">
        <f t="shared" si="16"/>
        <v>任期付正職員　40号数　5,640,000円</v>
      </c>
      <c r="E156" s="413">
        <v>470000</v>
      </c>
      <c r="G156" s="413">
        <v>470000</v>
      </c>
      <c r="H156" s="413">
        <v>470000</v>
      </c>
      <c r="I156" s="408" t="str">
        <f t="shared" si="17"/>
        <v>5,640,000</v>
      </c>
      <c r="J156" s="408" t="str">
        <f t="shared" si="18"/>
        <v>40号数</v>
      </c>
      <c r="L156" s="414"/>
    </row>
    <row r="157" spans="1:12">
      <c r="A157" s="410">
        <v>41</v>
      </c>
      <c r="B157" s="410">
        <v>5700000</v>
      </c>
      <c r="C157" s="411">
        <f t="shared" si="15"/>
        <v>475000</v>
      </c>
      <c r="D157" s="412" t="str">
        <f t="shared" si="16"/>
        <v>任期付正職員　41号数　5,700,000円</v>
      </c>
      <c r="E157" s="413">
        <v>475000</v>
      </c>
      <c r="G157" s="413">
        <v>470000</v>
      </c>
      <c r="H157" s="413">
        <v>470000</v>
      </c>
      <c r="I157" s="408" t="str">
        <f t="shared" si="17"/>
        <v>5,700,000</v>
      </c>
      <c r="J157" s="408" t="str">
        <f t="shared" si="18"/>
        <v>41号数</v>
      </c>
      <c r="L157" s="414"/>
    </row>
    <row r="158" spans="1:12">
      <c r="A158" s="410">
        <v>42</v>
      </c>
      <c r="B158" s="410">
        <v>5760000</v>
      </c>
      <c r="C158" s="411">
        <f t="shared" si="15"/>
        <v>480000</v>
      </c>
      <c r="D158" s="412" t="str">
        <f t="shared" si="16"/>
        <v>任期付正職員　42号数　5,760,000円</v>
      </c>
      <c r="E158" s="413">
        <v>480000</v>
      </c>
      <c r="G158" s="413">
        <v>470000</v>
      </c>
      <c r="H158" s="413">
        <v>470000</v>
      </c>
      <c r="I158" s="408" t="str">
        <f t="shared" si="17"/>
        <v>5,760,000</v>
      </c>
      <c r="J158" s="408" t="str">
        <f t="shared" si="18"/>
        <v>42号数</v>
      </c>
      <c r="L158" s="414"/>
    </row>
    <row r="159" spans="1:12">
      <c r="A159" s="410">
        <v>43</v>
      </c>
      <c r="B159" s="410">
        <v>5820000</v>
      </c>
      <c r="C159" s="411">
        <f t="shared" si="15"/>
        <v>485000</v>
      </c>
      <c r="D159" s="412" t="str">
        <f t="shared" si="16"/>
        <v>任期付正職員　43号数　5,820,000円</v>
      </c>
      <c r="E159" s="413">
        <v>485000</v>
      </c>
      <c r="G159" s="413">
        <v>500000</v>
      </c>
      <c r="H159" s="413">
        <v>500000</v>
      </c>
      <c r="I159" s="408" t="str">
        <f t="shared" si="17"/>
        <v>5,820,000</v>
      </c>
      <c r="J159" s="408" t="str">
        <f t="shared" si="18"/>
        <v>43号数</v>
      </c>
      <c r="L159" s="414"/>
    </row>
    <row r="160" spans="1:12">
      <c r="A160" s="410">
        <v>44</v>
      </c>
      <c r="B160" s="410">
        <v>5880000</v>
      </c>
      <c r="C160" s="411">
        <f t="shared" si="15"/>
        <v>490000</v>
      </c>
      <c r="D160" s="412" t="str">
        <f t="shared" si="16"/>
        <v>任期付正職員　44号数　5,880,000円</v>
      </c>
      <c r="E160" s="413">
        <v>490000</v>
      </c>
      <c r="G160" s="413">
        <v>500000</v>
      </c>
      <c r="H160" s="413">
        <v>500000</v>
      </c>
      <c r="I160" s="408" t="str">
        <f t="shared" si="17"/>
        <v>5,880,000</v>
      </c>
      <c r="J160" s="408" t="str">
        <f t="shared" si="18"/>
        <v>44号数</v>
      </c>
      <c r="L160" s="414"/>
    </row>
    <row r="161" spans="1:12">
      <c r="A161" s="410">
        <v>45</v>
      </c>
      <c r="B161" s="410">
        <v>5940000</v>
      </c>
      <c r="C161" s="411">
        <f t="shared" si="15"/>
        <v>495000</v>
      </c>
      <c r="D161" s="412" t="str">
        <f t="shared" si="16"/>
        <v>任期付正職員　45号数　5,940,000円</v>
      </c>
      <c r="E161" s="413">
        <v>495000</v>
      </c>
      <c r="G161" s="413">
        <v>500000</v>
      </c>
      <c r="H161" s="413">
        <v>500000</v>
      </c>
      <c r="I161" s="408" t="str">
        <f t="shared" si="17"/>
        <v>5,940,000</v>
      </c>
      <c r="J161" s="408" t="str">
        <f t="shared" si="18"/>
        <v>45号数</v>
      </c>
      <c r="L161" s="414"/>
    </row>
    <row r="162" spans="1:12">
      <c r="A162" s="410">
        <v>46</v>
      </c>
      <c r="B162" s="410">
        <v>6000000</v>
      </c>
      <c r="C162" s="411">
        <f t="shared" si="15"/>
        <v>500000</v>
      </c>
      <c r="D162" s="412" t="str">
        <f t="shared" si="16"/>
        <v>任期付正職員　46号数　6,000,000円</v>
      </c>
      <c r="E162" s="413">
        <v>500000</v>
      </c>
      <c r="G162" s="413">
        <v>500000</v>
      </c>
      <c r="H162" s="413">
        <v>500000</v>
      </c>
      <c r="I162" s="408" t="str">
        <f t="shared" si="17"/>
        <v>6,000,000</v>
      </c>
      <c r="J162" s="408" t="str">
        <f t="shared" si="18"/>
        <v>46号数</v>
      </c>
      <c r="L162" s="414"/>
    </row>
    <row r="163" spans="1:12">
      <c r="A163" s="410">
        <v>47</v>
      </c>
      <c r="B163" s="410">
        <v>6060000</v>
      </c>
      <c r="C163" s="411">
        <f t="shared" si="15"/>
        <v>505000</v>
      </c>
      <c r="D163" s="412" t="str">
        <f t="shared" si="16"/>
        <v>任期付正職員　47号数　6,060,000円</v>
      </c>
      <c r="E163" s="413">
        <v>505000</v>
      </c>
      <c r="G163" s="413">
        <v>500000</v>
      </c>
      <c r="H163" s="413">
        <v>500000</v>
      </c>
      <c r="I163" s="408" t="str">
        <f t="shared" si="17"/>
        <v>6,060,000</v>
      </c>
      <c r="J163" s="408" t="str">
        <f t="shared" si="18"/>
        <v>47号数</v>
      </c>
      <c r="L163" s="414"/>
    </row>
    <row r="164" spans="1:12">
      <c r="A164" s="410">
        <v>48</v>
      </c>
      <c r="B164" s="410">
        <v>6120000</v>
      </c>
      <c r="C164" s="411">
        <f t="shared" si="15"/>
        <v>510000</v>
      </c>
      <c r="D164" s="412" t="str">
        <f t="shared" si="16"/>
        <v>任期付正職員　48号数　6,120,000円</v>
      </c>
      <c r="E164" s="413">
        <v>510000</v>
      </c>
      <c r="G164" s="413">
        <v>500000</v>
      </c>
      <c r="H164" s="413">
        <v>500000</v>
      </c>
      <c r="I164" s="408" t="str">
        <f t="shared" si="17"/>
        <v>6,120,000</v>
      </c>
      <c r="J164" s="408" t="str">
        <f t="shared" si="18"/>
        <v>48号数</v>
      </c>
      <c r="L164" s="414"/>
    </row>
    <row r="165" spans="1:12">
      <c r="A165" s="410">
        <v>49</v>
      </c>
      <c r="B165" s="410">
        <v>6180000</v>
      </c>
      <c r="C165" s="411">
        <f t="shared" si="15"/>
        <v>515000</v>
      </c>
      <c r="D165" s="412" t="str">
        <f t="shared" si="16"/>
        <v>任期付正職員　49号数　6,180,000円</v>
      </c>
      <c r="E165" s="413">
        <v>515000</v>
      </c>
      <c r="G165" s="413">
        <v>530000</v>
      </c>
      <c r="H165" s="413">
        <v>530000</v>
      </c>
      <c r="I165" s="408" t="str">
        <f t="shared" si="17"/>
        <v>6,180,000</v>
      </c>
      <c r="J165" s="408" t="str">
        <f t="shared" si="18"/>
        <v>49号数</v>
      </c>
      <c r="L165" s="414"/>
    </row>
    <row r="166" spans="1:12">
      <c r="A166" s="410">
        <v>50</v>
      </c>
      <c r="B166" s="410">
        <v>6240000</v>
      </c>
      <c r="C166" s="411">
        <f t="shared" si="15"/>
        <v>520000</v>
      </c>
      <c r="D166" s="412" t="str">
        <f t="shared" si="16"/>
        <v>任期付正職員　50号数　6,240,000円</v>
      </c>
      <c r="E166" s="413">
        <v>520000</v>
      </c>
      <c r="G166" s="413">
        <v>530000</v>
      </c>
      <c r="H166" s="413">
        <v>530000</v>
      </c>
      <c r="I166" s="408" t="str">
        <f t="shared" si="17"/>
        <v>6,240,000</v>
      </c>
      <c r="J166" s="408" t="str">
        <f t="shared" si="18"/>
        <v>50号数</v>
      </c>
      <c r="L166" s="414"/>
    </row>
    <row r="167" spans="1:12">
      <c r="A167" s="410">
        <v>51</v>
      </c>
      <c r="B167" s="410">
        <v>6300000</v>
      </c>
      <c r="C167" s="411">
        <f t="shared" si="15"/>
        <v>525000</v>
      </c>
      <c r="D167" s="412" t="str">
        <f t="shared" si="16"/>
        <v>任期付正職員　51号数　6,300,000円</v>
      </c>
      <c r="E167" s="413">
        <v>525000</v>
      </c>
      <c r="G167" s="413">
        <v>530000</v>
      </c>
      <c r="H167" s="413">
        <v>530000</v>
      </c>
      <c r="I167" s="408" t="str">
        <f t="shared" si="17"/>
        <v>6,300,000</v>
      </c>
      <c r="J167" s="408" t="str">
        <f t="shared" si="18"/>
        <v>51号数</v>
      </c>
      <c r="L167" s="414"/>
    </row>
    <row r="168" spans="1:12">
      <c r="A168" s="410">
        <v>52</v>
      </c>
      <c r="B168" s="410">
        <v>6360000</v>
      </c>
      <c r="C168" s="411">
        <f t="shared" si="15"/>
        <v>530000</v>
      </c>
      <c r="D168" s="412" t="str">
        <f t="shared" si="16"/>
        <v>任期付正職員　52号数　6,360,000円</v>
      </c>
      <c r="E168" s="413">
        <v>530000</v>
      </c>
      <c r="G168" s="413">
        <v>530000</v>
      </c>
      <c r="H168" s="413">
        <v>530000</v>
      </c>
      <c r="I168" s="408" t="str">
        <f t="shared" si="17"/>
        <v>6,360,000</v>
      </c>
      <c r="J168" s="408" t="str">
        <f t="shared" si="18"/>
        <v>52号数</v>
      </c>
      <c r="L168" s="414"/>
    </row>
    <row r="169" spans="1:12">
      <c r="A169" s="410">
        <v>53</v>
      </c>
      <c r="B169" s="410">
        <v>6420000</v>
      </c>
      <c r="C169" s="411">
        <f t="shared" si="15"/>
        <v>535000</v>
      </c>
      <c r="D169" s="412" t="str">
        <f t="shared" si="16"/>
        <v>任期付正職員　53号数　6,420,000円</v>
      </c>
      <c r="E169" s="413">
        <v>535000</v>
      </c>
      <c r="G169" s="413">
        <v>530000</v>
      </c>
      <c r="H169" s="413">
        <v>530000</v>
      </c>
      <c r="I169" s="408" t="str">
        <f t="shared" si="17"/>
        <v>6,420,000</v>
      </c>
      <c r="J169" s="408" t="str">
        <f t="shared" si="18"/>
        <v>53号数</v>
      </c>
      <c r="L169" s="414"/>
    </row>
    <row r="170" spans="1:12">
      <c r="A170" s="410">
        <v>54</v>
      </c>
      <c r="B170" s="410">
        <v>6480000</v>
      </c>
      <c r="C170" s="411">
        <f t="shared" si="15"/>
        <v>540000</v>
      </c>
      <c r="D170" s="412" t="str">
        <f t="shared" si="16"/>
        <v>任期付正職員　54号数　6,480,000円</v>
      </c>
      <c r="E170" s="413">
        <v>540000</v>
      </c>
      <c r="G170" s="413">
        <v>530000</v>
      </c>
      <c r="H170" s="413">
        <v>530000</v>
      </c>
      <c r="I170" s="408" t="str">
        <f t="shared" si="17"/>
        <v>6,480,000</v>
      </c>
      <c r="J170" s="408" t="str">
        <f t="shared" si="18"/>
        <v>54号数</v>
      </c>
      <c r="L170" s="414"/>
    </row>
    <row r="171" spans="1:12">
      <c r="A171" s="410">
        <v>55</v>
      </c>
      <c r="B171" s="410">
        <v>6540000</v>
      </c>
      <c r="C171" s="411">
        <f t="shared" si="15"/>
        <v>545000</v>
      </c>
      <c r="D171" s="412" t="str">
        <f t="shared" si="16"/>
        <v>任期付正職員　55号数　6,540,000円</v>
      </c>
      <c r="E171" s="413">
        <v>545000</v>
      </c>
      <c r="G171" s="413">
        <v>560000</v>
      </c>
      <c r="H171" s="413">
        <v>560000</v>
      </c>
      <c r="I171" s="408" t="str">
        <f t="shared" si="17"/>
        <v>6,540,000</v>
      </c>
      <c r="J171" s="408" t="str">
        <f t="shared" si="18"/>
        <v>55号数</v>
      </c>
      <c r="L171" s="414"/>
    </row>
    <row r="172" spans="1:12">
      <c r="A172" s="410">
        <v>56</v>
      </c>
      <c r="B172" s="410">
        <v>6600000</v>
      </c>
      <c r="C172" s="411">
        <f t="shared" si="15"/>
        <v>550000</v>
      </c>
      <c r="D172" s="412" t="str">
        <f t="shared" si="16"/>
        <v>任期付正職員　56号数　6,600,000円</v>
      </c>
      <c r="E172" s="413">
        <v>550000</v>
      </c>
      <c r="G172" s="413">
        <v>560000</v>
      </c>
      <c r="H172" s="413">
        <v>560000</v>
      </c>
      <c r="I172" s="408" t="str">
        <f t="shared" si="17"/>
        <v>6,600,000</v>
      </c>
      <c r="J172" s="408" t="str">
        <f t="shared" si="18"/>
        <v>56号数</v>
      </c>
      <c r="L172" s="414"/>
    </row>
    <row r="173" spans="1:12">
      <c r="A173" s="410">
        <v>57</v>
      </c>
      <c r="B173" s="410">
        <v>6660000</v>
      </c>
      <c r="C173" s="411">
        <f t="shared" si="15"/>
        <v>555000</v>
      </c>
      <c r="D173" s="412" t="str">
        <f t="shared" si="16"/>
        <v>任期付正職員　57号数　6,660,000円</v>
      </c>
      <c r="E173" s="413">
        <v>555000</v>
      </c>
      <c r="G173" s="413">
        <v>560000</v>
      </c>
      <c r="H173" s="413">
        <v>560000</v>
      </c>
      <c r="I173" s="408" t="str">
        <f t="shared" si="17"/>
        <v>6,660,000</v>
      </c>
      <c r="J173" s="408" t="str">
        <f t="shared" si="18"/>
        <v>57号数</v>
      </c>
      <c r="L173" s="414"/>
    </row>
    <row r="174" spans="1:12">
      <c r="A174" s="410">
        <v>58</v>
      </c>
      <c r="B174" s="410">
        <v>6720000</v>
      </c>
      <c r="C174" s="411">
        <f t="shared" si="15"/>
        <v>560000</v>
      </c>
      <c r="D174" s="412" t="str">
        <f t="shared" si="16"/>
        <v>任期付正職員　58号数　6,720,000円</v>
      </c>
      <c r="E174" s="413">
        <v>560000</v>
      </c>
      <c r="G174" s="413">
        <v>560000</v>
      </c>
      <c r="H174" s="413">
        <v>560000</v>
      </c>
      <c r="I174" s="408" t="str">
        <f t="shared" si="17"/>
        <v>6,720,000</v>
      </c>
      <c r="J174" s="408" t="str">
        <f t="shared" si="18"/>
        <v>58号数</v>
      </c>
      <c r="L174" s="414"/>
    </row>
    <row r="175" spans="1:12">
      <c r="A175" s="410">
        <v>59</v>
      </c>
      <c r="B175" s="410">
        <v>6780000</v>
      </c>
      <c r="C175" s="411">
        <f t="shared" si="15"/>
        <v>565000</v>
      </c>
      <c r="D175" s="412" t="str">
        <f t="shared" si="16"/>
        <v>任期付正職員　59号数　6,780,000円</v>
      </c>
      <c r="E175" s="413">
        <v>565000</v>
      </c>
      <c r="G175" s="413">
        <v>560000</v>
      </c>
      <c r="H175" s="413">
        <v>560000</v>
      </c>
      <c r="I175" s="408" t="str">
        <f t="shared" si="17"/>
        <v>6,780,000</v>
      </c>
      <c r="J175" s="408" t="str">
        <f t="shared" si="18"/>
        <v>59号数</v>
      </c>
      <c r="L175" s="414"/>
    </row>
    <row r="176" spans="1:12">
      <c r="A176" s="410">
        <v>60</v>
      </c>
      <c r="B176" s="410">
        <v>6840000</v>
      </c>
      <c r="C176" s="411">
        <f t="shared" si="15"/>
        <v>570000</v>
      </c>
      <c r="D176" s="412" t="str">
        <f t="shared" si="16"/>
        <v>任期付正職員　60号数　6,840,000円</v>
      </c>
      <c r="E176" s="413">
        <v>570000</v>
      </c>
      <c r="G176" s="413">
        <v>560000</v>
      </c>
      <c r="H176" s="413">
        <v>560000</v>
      </c>
      <c r="I176" s="408" t="str">
        <f t="shared" si="17"/>
        <v>6,840,000</v>
      </c>
      <c r="J176" s="408" t="str">
        <f t="shared" si="18"/>
        <v>60号数</v>
      </c>
      <c r="L176" s="414"/>
    </row>
    <row r="177" spans="1:12">
      <c r="A177" s="410">
        <v>61</v>
      </c>
      <c r="B177" s="410">
        <v>6900000</v>
      </c>
      <c r="C177" s="411">
        <f t="shared" si="15"/>
        <v>575000</v>
      </c>
      <c r="D177" s="412" t="str">
        <f t="shared" si="16"/>
        <v>任期付正職員　61号数　6,900,000円</v>
      </c>
      <c r="E177" s="413">
        <v>575000</v>
      </c>
      <c r="G177" s="413">
        <v>590000</v>
      </c>
      <c r="H177" s="413">
        <v>590000</v>
      </c>
      <c r="I177" s="408" t="str">
        <f t="shared" si="17"/>
        <v>6,900,000</v>
      </c>
      <c r="J177" s="408" t="str">
        <f t="shared" si="18"/>
        <v>61号数</v>
      </c>
      <c r="L177" s="414"/>
    </row>
    <row r="178" spans="1:12">
      <c r="A178" s="410">
        <v>62</v>
      </c>
      <c r="B178" s="410">
        <v>6960000</v>
      </c>
      <c r="C178" s="411">
        <f t="shared" si="15"/>
        <v>580000</v>
      </c>
      <c r="D178" s="412" t="str">
        <f t="shared" si="16"/>
        <v>任期付正職員　62号数　6,960,000円</v>
      </c>
      <c r="E178" s="413">
        <v>580000</v>
      </c>
      <c r="G178" s="413">
        <v>590000</v>
      </c>
      <c r="H178" s="413">
        <v>590000</v>
      </c>
      <c r="I178" s="408" t="str">
        <f t="shared" si="17"/>
        <v>6,960,000</v>
      </c>
      <c r="J178" s="408" t="str">
        <f t="shared" si="18"/>
        <v>62号数</v>
      </c>
      <c r="L178" s="414"/>
    </row>
    <row r="179" spans="1:12">
      <c r="A179" s="410">
        <v>63</v>
      </c>
      <c r="B179" s="410">
        <v>7020000</v>
      </c>
      <c r="C179" s="411">
        <f t="shared" si="15"/>
        <v>585000</v>
      </c>
      <c r="D179" s="412" t="str">
        <f t="shared" si="16"/>
        <v>任期付正職員　63号数　7,020,000円</v>
      </c>
      <c r="E179" s="413">
        <v>585000</v>
      </c>
      <c r="G179" s="413">
        <v>590000</v>
      </c>
      <c r="H179" s="413">
        <v>590000</v>
      </c>
      <c r="I179" s="408" t="str">
        <f t="shared" si="17"/>
        <v>7,020,000</v>
      </c>
      <c r="J179" s="408" t="str">
        <f t="shared" si="18"/>
        <v>63号数</v>
      </c>
      <c r="L179" s="414"/>
    </row>
    <row r="180" spans="1:12">
      <c r="A180" s="410">
        <v>64</v>
      </c>
      <c r="B180" s="410">
        <v>7080000</v>
      </c>
      <c r="C180" s="411">
        <f t="shared" si="15"/>
        <v>590000</v>
      </c>
      <c r="D180" s="412" t="str">
        <f t="shared" si="16"/>
        <v>任期付正職員　64号数　7,080,000円</v>
      </c>
      <c r="E180" s="413">
        <v>590000</v>
      </c>
      <c r="G180" s="413">
        <v>590000</v>
      </c>
      <c r="H180" s="413">
        <v>590000</v>
      </c>
      <c r="I180" s="408" t="str">
        <f t="shared" si="17"/>
        <v>7,080,000</v>
      </c>
      <c r="J180" s="408" t="str">
        <f t="shared" si="18"/>
        <v>64号数</v>
      </c>
      <c r="L180" s="414"/>
    </row>
    <row r="181" spans="1:12">
      <c r="A181" s="410">
        <v>65</v>
      </c>
      <c r="B181" s="410">
        <v>7140000</v>
      </c>
      <c r="C181" s="411">
        <f t="shared" si="15"/>
        <v>595000</v>
      </c>
      <c r="D181" s="412" t="str">
        <f t="shared" si="16"/>
        <v>任期付正職員　65号数　7,140,000円</v>
      </c>
      <c r="E181" s="413">
        <v>595000</v>
      </c>
      <c r="G181" s="413">
        <v>590000</v>
      </c>
      <c r="H181" s="413">
        <v>590000</v>
      </c>
      <c r="I181" s="408" t="str">
        <f t="shared" ref="I181:I212" si="19">TEXT(B181,"0,000,000")</f>
        <v>7,140,000</v>
      </c>
      <c r="J181" s="408" t="str">
        <f t="shared" ref="J181:J212" si="20">A181&amp;"号数"</f>
        <v>65号数</v>
      </c>
      <c r="L181" s="414"/>
    </row>
    <row r="182" spans="1:12">
      <c r="A182" s="410">
        <v>66</v>
      </c>
      <c r="B182" s="410">
        <v>7200000</v>
      </c>
      <c r="C182" s="411">
        <f t="shared" ref="C182:C245" si="21">ROUNDDOWN(B182/12,0)</f>
        <v>600000</v>
      </c>
      <c r="D182" s="412" t="str">
        <f t="shared" ref="D182:D245" si="22">+"任期付正職員　"&amp;J182&amp;"　"&amp;TEXT(B182,"#,##0")&amp;"円"</f>
        <v>任期付正職員　66号数　7,200,000円</v>
      </c>
      <c r="E182" s="413">
        <v>600000</v>
      </c>
      <c r="G182" s="413">
        <v>590000</v>
      </c>
      <c r="H182" s="413">
        <v>590000</v>
      </c>
      <c r="I182" s="408" t="str">
        <f t="shared" si="19"/>
        <v>7,200,000</v>
      </c>
      <c r="J182" s="408" t="str">
        <f t="shared" si="20"/>
        <v>66号数</v>
      </c>
      <c r="L182" s="414"/>
    </row>
    <row r="183" spans="1:12">
      <c r="A183" s="410">
        <v>67</v>
      </c>
      <c r="B183" s="410">
        <v>7260000</v>
      </c>
      <c r="C183" s="411">
        <f t="shared" si="21"/>
        <v>605000</v>
      </c>
      <c r="D183" s="412" t="str">
        <f t="shared" si="22"/>
        <v>任期付正職員　67号数　7,260,000円</v>
      </c>
      <c r="E183" s="413">
        <v>605000</v>
      </c>
      <c r="G183" s="413">
        <v>620000</v>
      </c>
      <c r="H183" s="413">
        <v>620000</v>
      </c>
      <c r="I183" s="408" t="str">
        <f t="shared" si="19"/>
        <v>7,260,000</v>
      </c>
      <c r="J183" s="408" t="str">
        <f t="shared" si="20"/>
        <v>67号数</v>
      </c>
      <c r="L183" s="414"/>
    </row>
    <row r="184" spans="1:12">
      <c r="A184" s="410">
        <v>68</v>
      </c>
      <c r="B184" s="410">
        <v>7320000</v>
      </c>
      <c r="C184" s="411">
        <f t="shared" si="21"/>
        <v>610000</v>
      </c>
      <c r="D184" s="412" t="str">
        <f t="shared" si="22"/>
        <v>任期付正職員　68号数　7,320,000円</v>
      </c>
      <c r="E184" s="413">
        <v>610000</v>
      </c>
      <c r="G184" s="413">
        <v>620000</v>
      </c>
      <c r="H184" s="413">
        <v>620000</v>
      </c>
      <c r="I184" s="408" t="str">
        <f t="shared" si="19"/>
        <v>7,320,000</v>
      </c>
      <c r="J184" s="408" t="str">
        <f t="shared" si="20"/>
        <v>68号数</v>
      </c>
      <c r="L184" s="414"/>
    </row>
    <row r="185" spans="1:12">
      <c r="A185" s="410">
        <v>69</v>
      </c>
      <c r="B185" s="410">
        <v>7380000</v>
      </c>
      <c r="C185" s="411">
        <f t="shared" si="21"/>
        <v>615000</v>
      </c>
      <c r="D185" s="412" t="str">
        <f t="shared" si="22"/>
        <v>任期付正職員　69号数　7,380,000円</v>
      </c>
      <c r="E185" s="413">
        <v>615000</v>
      </c>
      <c r="G185" s="413">
        <v>620000</v>
      </c>
      <c r="H185" s="413">
        <v>620000</v>
      </c>
      <c r="I185" s="408" t="str">
        <f t="shared" si="19"/>
        <v>7,380,000</v>
      </c>
      <c r="J185" s="408" t="str">
        <f t="shared" si="20"/>
        <v>69号数</v>
      </c>
      <c r="L185" s="414"/>
    </row>
    <row r="186" spans="1:12">
      <c r="A186" s="410">
        <v>70</v>
      </c>
      <c r="B186" s="410">
        <v>7440000</v>
      </c>
      <c r="C186" s="411">
        <f t="shared" si="21"/>
        <v>620000</v>
      </c>
      <c r="D186" s="412" t="str">
        <f t="shared" si="22"/>
        <v>任期付正職員　70号数　7,440,000円</v>
      </c>
      <c r="E186" s="413">
        <v>620000</v>
      </c>
      <c r="G186" s="413">
        <v>620000</v>
      </c>
      <c r="H186" s="413">
        <v>620000</v>
      </c>
      <c r="I186" s="408" t="str">
        <f t="shared" si="19"/>
        <v>7,440,000</v>
      </c>
      <c r="J186" s="408" t="str">
        <f t="shared" si="20"/>
        <v>70号数</v>
      </c>
      <c r="L186" s="414"/>
    </row>
    <row r="187" spans="1:12">
      <c r="A187" s="410">
        <v>71</v>
      </c>
      <c r="B187" s="410">
        <v>7500000</v>
      </c>
      <c r="C187" s="411">
        <f t="shared" si="21"/>
        <v>625000</v>
      </c>
      <c r="D187" s="412" t="str">
        <f t="shared" si="22"/>
        <v>任期付正職員　71号数　7,500,000円</v>
      </c>
      <c r="E187" s="413">
        <v>625000</v>
      </c>
      <c r="G187" s="413">
        <v>620000</v>
      </c>
      <c r="H187" s="413">
        <v>620000</v>
      </c>
      <c r="I187" s="408" t="str">
        <f t="shared" si="19"/>
        <v>7,500,000</v>
      </c>
      <c r="J187" s="408" t="str">
        <f t="shared" si="20"/>
        <v>71号数</v>
      </c>
      <c r="L187" s="414"/>
    </row>
    <row r="188" spans="1:12">
      <c r="A188" s="410">
        <v>72</v>
      </c>
      <c r="B188" s="410">
        <v>7560000</v>
      </c>
      <c r="C188" s="411">
        <f t="shared" si="21"/>
        <v>630000</v>
      </c>
      <c r="D188" s="412" t="str">
        <f t="shared" si="22"/>
        <v>任期付正職員　72号数　7,560,000円</v>
      </c>
      <c r="E188" s="413">
        <v>630000</v>
      </c>
      <c r="G188" s="413">
        <v>620000</v>
      </c>
      <c r="H188" s="413">
        <v>620000</v>
      </c>
      <c r="I188" s="408" t="str">
        <f t="shared" si="19"/>
        <v>7,560,000</v>
      </c>
      <c r="J188" s="408" t="str">
        <f t="shared" si="20"/>
        <v>72号数</v>
      </c>
      <c r="L188" s="414"/>
    </row>
    <row r="189" spans="1:12">
      <c r="A189" s="410">
        <v>73</v>
      </c>
      <c r="B189" s="410">
        <v>7620000</v>
      </c>
      <c r="C189" s="411">
        <f t="shared" si="21"/>
        <v>635000</v>
      </c>
      <c r="D189" s="412" t="str">
        <f t="shared" si="22"/>
        <v>任期付正職員　73号数　7,620,000円</v>
      </c>
      <c r="E189" s="413">
        <v>635000</v>
      </c>
      <c r="G189" s="413">
        <v>650000</v>
      </c>
      <c r="H189" s="413">
        <v>620000</v>
      </c>
      <c r="I189" s="408" t="str">
        <f t="shared" si="19"/>
        <v>7,620,000</v>
      </c>
      <c r="J189" s="408" t="str">
        <f t="shared" si="20"/>
        <v>73号数</v>
      </c>
      <c r="L189" s="414"/>
    </row>
    <row r="190" spans="1:12">
      <c r="A190" s="410">
        <v>74</v>
      </c>
      <c r="B190" s="410">
        <v>7680000</v>
      </c>
      <c r="C190" s="411">
        <f t="shared" si="21"/>
        <v>640000</v>
      </c>
      <c r="D190" s="412" t="str">
        <f t="shared" si="22"/>
        <v>任期付正職員　74号数　7,680,000円</v>
      </c>
      <c r="E190" s="413">
        <v>640000</v>
      </c>
      <c r="G190" s="413">
        <v>650000</v>
      </c>
      <c r="H190" s="413">
        <v>620000</v>
      </c>
      <c r="I190" s="408" t="str">
        <f t="shared" si="19"/>
        <v>7,680,000</v>
      </c>
      <c r="J190" s="408" t="str">
        <f t="shared" si="20"/>
        <v>74号数</v>
      </c>
      <c r="L190" s="414"/>
    </row>
    <row r="191" spans="1:12">
      <c r="A191" s="410">
        <v>75</v>
      </c>
      <c r="B191" s="410">
        <v>7740000</v>
      </c>
      <c r="C191" s="411">
        <f t="shared" si="21"/>
        <v>645000</v>
      </c>
      <c r="D191" s="412" t="str">
        <f t="shared" si="22"/>
        <v>任期付正職員　75号数　7,740,000円</v>
      </c>
      <c r="E191" s="413">
        <v>645000</v>
      </c>
      <c r="G191" s="413">
        <v>650000</v>
      </c>
      <c r="H191" s="413">
        <v>620000</v>
      </c>
      <c r="I191" s="408" t="str">
        <f t="shared" si="19"/>
        <v>7,740,000</v>
      </c>
      <c r="J191" s="408" t="str">
        <f t="shared" si="20"/>
        <v>75号数</v>
      </c>
      <c r="L191" s="414"/>
    </row>
    <row r="192" spans="1:12">
      <c r="A192" s="410">
        <v>76</v>
      </c>
      <c r="B192" s="410">
        <v>7800000</v>
      </c>
      <c r="C192" s="411">
        <f t="shared" si="21"/>
        <v>650000</v>
      </c>
      <c r="D192" s="412" t="str">
        <f t="shared" si="22"/>
        <v>任期付正職員　76号数　7,800,000円</v>
      </c>
      <c r="E192" s="413">
        <v>650000</v>
      </c>
      <c r="G192" s="413">
        <v>650000</v>
      </c>
      <c r="H192" s="413">
        <v>620000</v>
      </c>
      <c r="I192" s="408" t="str">
        <f t="shared" si="19"/>
        <v>7,800,000</v>
      </c>
      <c r="J192" s="408" t="str">
        <f t="shared" si="20"/>
        <v>76号数</v>
      </c>
      <c r="L192" s="414"/>
    </row>
    <row r="193" spans="1:12">
      <c r="A193" s="410">
        <v>77</v>
      </c>
      <c r="B193" s="410">
        <v>7860000</v>
      </c>
      <c r="C193" s="411">
        <f t="shared" si="21"/>
        <v>655000</v>
      </c>
      <c r="D193" s="412" t="str">
        <f t="shared" si="22"/>
        <v>任期付正職員　77号数　7,860,000円</v>
      </c>
      <c r="E193" s="413">
        <v>655000</v>
      </c>
      <c r="G193" s="413">
        <v>650000</v>
      </c>
      <c r="H193" s="413">
        <v>620000</v>
      </c>
      <c r="I193" s="408" t="str">
        <f t="shared" si="19"/>
        <v>7,860,000</v>
      </c>
      <c r="J193" s="408" t="str">
        <f t="shared" si="20"/>
        <v>77号数</v>
      </c>
      <c r="L193" s="414"/>
    </row>
    <row r="194" spans="1:12">
      <c r="A194" s="410">
        <v>78</v>
      </c>
      <c r="B194" s="410">
        <v>7920000</v>
      </c>
      <c r="C194" s="411">
        <f t="shared" si="21"/>
        <v>660000</v>
      </c>
      <c r="D194" s="412" t="str">
        <f t="shared" si="22"/>
        <v>任期付正職員　78号数　7,920,000円</v>
      </c>
      <c r="E194" s="413">
        <v>660000</v>
      </c>
      <c r="G194" s="413">
        <v>650000</v>
      </c>
      <c r="H194" s="413">
        <v>620000</v>
      </c>
      <c r="I194" s="408" t="str">
        <f t="shared" si="19"/>
        <v>7,920,000</v>
      </c>
      <c r="J194" s="408" t="str">
        <f t="shared" si="20"/>
        <v>78号数</v>
      </c>
      <c r="L194" s="414"/>
    </row>
    <row r="195" spans="1:12">
      <c r="A195" s="410">
        <v>79</v>
      </c>
      <c r="B195" s="410">
        <v>7980000</v>
      </c>
      <c r="C195" s="411">
        <f t="shared" si="21"/>
        <v>665000</v>
      </c>
      <c r="D195" s="412" t="str">
        <f t="shared" si="22"/>
        <v>任期付正職員　79号数　7,980,000円</v>
      </c>
      <c r="E195" s="413">
        <v>665000</v>
      </c>
      <c r="G195" s="413">
        <v>680000</v>
      </c>
      <c r="H195" s="413">
        <v>620000</v>
      </c>
      <c r="I195" s="408" t="str">
        <f t="shared" si="19"/>
        <v>7,980,000</v>
      </c>
      <c r="J195" s="408" t="str">
        <f t="shared" si="20"/>
        <v>79号数</v>
      </c>
      <c r="L195" s="414"/>
    </row>
    <row r="196" spans="1:12">
      <c r="A196" s="410">
        <v>80</v>
      </c>
      <c r="B196" s="410">
        <v>8040000</v>
      </c>
      <c r="C196" s="411">
        <f t="shared" si="21"/>
        <v>670000</v>
      </c>
      <c r="D196" s="412" t="str">
        <f t="shared" si="22"/>
        <v>任期付正職員　80号数　8,040,000円</v>
      </c>
      <c r="E196" s="413">
        <v>670000</v>
      </c>
      <c r="G196" s="413">
        <v>680000</v>
      </c>
      <c r="H196" s="413">
        <v>620000</v>
      </c>
      <c r="I196" s="408" t="str">
        <f t="shared" si="19"/>
        <v>8,040,000</v>
      </c>
      <c r="J196" s="408" t="str">
        <f t="shared" si="20"/>
        <v>80号数</v>
      </c>
      <c r="L196" s="414"/>
    </row>
    <row r="197" spans="1:12">
      <c r="A197" s="410">
        <v>81</v>
      </c>
      <c r="B197" s="410">
        <v>8100000</v>
      </c>
      <c r="C197" s="411">
        <f t="shared" si="21"/>
        <v>675000</v>
      </c>
      <c r="D197" s="412" t="str">
        <f t="shared" si="22"/>
        <v>任期付正職員　81号数　8,100,000円</v>
      </c>
      <c r="E197" s="413">
        <v>675000</v>
      </c>
      <c r="G197" s="413">
        <v>680000</v>
      </c>
      <c r="H197" s="413">
        <v>620000</v>
      </c>
      <c r="I197" s="408" t="str">
        <f t="shared" si="19"/>
        <v>8,100,000</v>
      </c>
      <c r="J197" s="408" t="str">
        <f t="shared" si="20"/>
        <v>81号数</v>
      </c>
      <c r="L197" s="414"/>
    </row>
    <row r="198" spans="1:12">
      <c r="A198" s="410">
        <v>82</v>
      </c>
      <c r="B198" s="410">
        <v>8160000</v>
      </c>
      <c r="C198" s="411">
        <f t="shared" si="21"/>
        <v>680000</v>
      </c>
      <c r="D198" s="412" t="str">
        <f t="shared" si="22"/>
        <v>任期付正職員　82号数　8,160,000円</v>
      </c>
      <c r="E198" s="413">
        <v>680000</v>
      </c>
      <c r="G198" s="413">
        <v>680000</v>
      </c>
      <c r="H198" s="413">
        <v>620000</v>
      </c>
      <c r="I198" s="408" t="str">
        <f t="shared" si="19"/>
        <v>8,160,000</v>
      </c>
      <c r="J198" s="408" t="str">
        <f t="shared" si="20"/>
        <v>82号数</v>
      </c>
      <c r="L198" s="414"/>
    </row>
    <row r="199" spans="1:12">
      <c r="A199" s="410">
        <v>83</v>
      </c>
      <c r="B199" s="410">
        <v>8220000</v>
      </c>
      <c r="C199" s="411">
        <f t="shared" si="21"/>
        <v>685000</v>
      </c>
      <c r="D199" s="412" t="str">
        <f t="shared" si="22"/>
        <v>任期付正職員　83号数　8,220,000円</v>
      </c>
      <c r="E199" s="413">
        <v>685000</v>
      </c>
      <c r="G199" s="413">
        <v>680000</v>
      </c>
      <c r="H199" s="413">
        <v>620000</v>
      </c>
      <c r="I199" s="408" t="str">
        <f t="shared" si="19"/>
        <v>8,220,000</v>
      </c>
      <c r="J199" s="408" t="str">
        <f t="shared" si="20"/>
        <v>83号数</v>
      </c>
      <c r="L199" s="414"/>
    </row>
    <row r="200" spans="1:12">
      <c r="A200" s="410">
        <v>84</v>
      </c>
      <c r="B200" s="410">
        <v>8280000</v>
      </c>
      <c r="C200" s="411">
        <f t="shared" si="21"/>
        <v>690000</v>
      </c>
      <c r="D200" s="412" t="str">
        <f t="shared" si="22"/>
        <v>任期付正職員　84号数　8,280,000円</v>
      </c>
      <c r="E200" s="413">
        <v>690000</v>
      </c>
      <c r="G200" s="413">
        <v>680000</v>
      </c>
      <c r="H200" s="413">
        <v>620000</v>
      </c>
      <c r="I200" s="408" t="str">
        <f t="shared" si="19"/>
        <v>8,280,000</v>
      </c>
      <c r="J200" s="408" t="str">
        <f t="shared" si="20"/>
        <v>84号数</v>
      </c>
      <c r="L200" s="414"/>
    </row>
    <row r="201" spans="1:12">
      <c r="A201" s="410">
        <v>85</v>
      </c>
      <c r="B201" s="410">
        <v>8340000</v>
      </c>
      <c r="C201" s="411">
        <f t="shared" si="21"/>
        <v>695000</v>
      </c>
      <c r="D201" s="412" t="str">
        <f t="shared" si="22"/>
        <v>任期付正職員　85号数　8,340,000円</v>
      </c>
      <c r="E201" s="413">
        <v>695000</v>
      </c>
      <c r="G201" s="413">
        <v>710000</v>
      </c>
      <c r="H201" s="413">
        <v>620000</v>
      </c>
      <c r="I201" s="408" t="str">
        <f t="shared" si="19"/>
        <v>8,340,000</v>
      </c>
      <c r="J201" s="408" t="str">
        <f t="shared" si="20"/>
        <v>85号数</v>
      </c>
      <c r="L201" s="414"/>
    </row>
    <row r="202" spans="1:12">
      <c r="A202" s="410">
        <v>86</v>
      </c>
      <c r="B202" s="410">
        <v>8400000</v>
      </c>
      <c r="C202" s="411">
        <f t="shared" si="21"/>
        <v>700000</v>
      </c>
      <c r="D202" s="412" t="str">
        <f t="shared" si="22"/>
        <v>任期付正職員　86号数　8,400,000円</v>
      </c>
      <c r="E202" s="413">
        <v>700000</v>
      </c>
      <c r="G202" s="413">
        <v>710000</v>
      </c>
      <c r="H202" s="413">
        <v>620000</v>
      </c>
      <c r="I202" s="408" t="str">
        <f t="shared" si="19"/>
        <v>8,400,000</v>
      </c>
      <c r="J202" s="408" t="str">
        <f t="shared" si="20"/>
        <v>86号数</v>
      </c>
      <c r="L202" s="414"/>
    </row>
    <row r="203" spans="1:12">
      <c r="A203" s="410">
        <v>87</v>
      </c>
      <c r="B203" s="410">
        <v>8460000</v>
      </c>
      <c r="C203" s="411">
        <f t="shared" si="21"/>
        <v>705000</v>
      </c>
      <c r="D203" s="412" t="str">
        <f t="shared" si="22"/>
        <v>任期付正職員　87号数　8,460,000円</v>
      </c>
      <c r="E203" s="413">
        <v>705000</v>
      </c>
      <c r="G203" s="413">
        <v>710000</v>
      </c>
      <c r="H203" s="413">
        <v>620000</v>
      </c>
      <c r="I203" s="408" t="str">
        <f t="shared" si="19"/>
        <v>8,460,000</v>
      </c>
      <c r="J203" s="408" t="str">
        <f t="shared" si="20"/>
        <v>87号数</v>
      </c>
      <c r="L203" s="414"/>
    </row>
    <row r="204" spans="1:12">
      <c r="A204" s="410">
        <v>88</v>
      </c>
      <c r="B204" s="410">
        <v>8520000</v>
      </c>
      <c r="C204" s="411">
        <f t="shared" si="21"/>
        <v>710000</v>
      </c>
      <c r="D204" s="412" t="str">
        <f t="shared" si="22"/>
        <v>任期付正職員　88号数　8,520,000円</v>
      </c>
      <c r="E204" s="413">
        <v>710000</v>
      </c>
      <c r="G204" s="413">
        <v>710000</v>
      </c>
      <c r="H204" s="413">
        <v>620000</v>
      </c>
      <c r="I204" s="408" t="str">
        <f t="shared" si="19"/>
        <v>8,520,000</v>
      </c>
      <c r="J204" s="408" t="str">
        <f t="shared" si="20"/>
        <v>88号数</v>
      </c>
      <c r="L204" s="414"/>
    </row>
    <row r="205" spans="1:12">
      <c r="A205" s="410">
        <v>89</v>
      </c>
      <c r="B205" s="410">
        <v>8580000</v>
      </c>
      <c r="C205" s="411">
        <f t="shared" si="21"/>
        <v>715000</v>
      </c>
      <c r="D205" s="412" t="str">
        <f t="shared" si="22"/>
        <v>任期付正職員　89号数　8,580,000円</v>
      </c>
      <c r="E205" s="413">
        <v>715000</v>
      </c>
      <c r="G205" s="413">
        <v>710000</v>
      </c>
      <c r="H205" s="413">
        <v>620000</v>
      </c>
      <c r="I205" s="408" t="str">
        <f t="shared" si="19"/>
        <v>8,580,000</v>
      </c>
      <c r="J205" s="408" t="str">
        <f t="shared" si="20"/>
        <v>89号数</v>
      </c>
      <c r="L205" s="414"/>
    </row>
    <row r="206" spans="1:12">
      <c r="A206" s="410">
        <v>90</v>
      </c>
      <c r="B206" s="410">
        <v>8640000</v>
      </c>
      <c r="C206" s="411">
        <f t="shared" si="21"/>
        <v>720000</v>
      </c>
      <c r="D206" s="412" t="str">
        <f t="shared" si="22"/>
        <v>任期付正職員　90号数　8,640,000円</v>
      </c>
      <c r="E206" s="413">
        <v>720000</v>
      </c>
      <c r="G206" s="413">
        <v>710000</v>
      </c>
      <c r="H206" s="413">
        <v>620000</v>
      </c>
      <c r="I206" s="408" t="str">
        <f t="shared" si="19"/>
        <v>8,640,000</v>
      </c>
      <c r="J206" s="408" t="str">
        <f t="shared" si="20"/>
        <v>90号数</v>
      </c>
      <c r="L206" s="414"/>
    </row>
    <row r="207" spans="1:12">
      <c r="A207" s="410">
        <v>91</v>
      </c>
      <c r="B207" s="410">
        <v>8700000</v>
      </c>
      <c r="C207" s="411">
        <f t="shared" si="21"/>
        <v>725000</v>
      </c>
      <c r="D207" s="412" t="str">
        <f t="shared" si="22"/>
        <v>任期付正職員　91号数　8,700,000円</v>
      </c>
      <c r="E207" s="413">
        <v>725000</v>
      </c>
      <c r="G207" s="413">
        <v>710000</v>
      </c>
      <c r="H207" s="413">
        <v>620000</v>
      </c>
      <c r="I207" s="408" t="str">
        <f t="shared" si="19"/>
        <v>8,700,000</v>
      </c>
      <c r="J207" s="408" t="str">
        <f t="shared" si="20"/>
        <v>91号数</v>
      </c>
      <c r="L207" s="414"/>
    </row>
    <row r="208" spans="1:12">
      <c r="A208" s="410">
        <v>92</v>
      </c>
      <c r="B208" s="410">
        <v>8760000</v>
      </c>
      <c r="C208" s="411">
        <f t="shared" si="21"/>
        <v>730000</v>
      </c>
      <c r="D208" s="412" t="str">
        <f t="shared" si="22"/>
        <v>任期付正職員　92号数　8,760,000円</v>
      </c>
      <c r="E208" s="413">
        <v>730000</v>
      </c>
      <c r="G208" s="413">
        <v>750000</v>
      </c>
      <c r="H208" s="413">
        <v>620000</v>
      </c>
      <c r="I208" s="408" t="str">
        <f t="shared" si="19"/>
        <v>8,760,000</v>
      </c>
      <c r="J208" s="408" t="str">
        <f t="shared" si="20"/>
        <v>92号数</v>
      </c>
      <c r="L208" s="414"/>
    </row>
    <row r="209" spans="1:12">
      <c r="A209" s="410">
        <v>93</v>
      </c>
      <c r="B209" s="410">
        <v>8820000</v>
      </c>
      <c r="C209" s="411">
        <f t="shared" si="21"/>
        <v>735000</v>
      </c>
      <c r="D209" s="412" t="str">
        <f t="shared" si="22"/>
        <v>任期付正職員　93号数　8,820,000円</v>
      </c>
      <c r="E209" s="413">
        <v>735000</v>
      </c>
      <c r="G209" s="413">
        <v>750000</v>
      </c>
      <c r="H209" s="413">
        <v>620000</v>
      </c>
      <c r="I209" s="408" t="str">
        <f t="shared" si="19"/>
        <v>8,820,000</v>
      </c>
      <c r="J209" s="408" t="str">
        <f t="shared" si="20"/>
        <v>93号数</v>
      </c>
      <c r="L209" s="414"/>
    </row>
    <row r="210" spans="1:12">
      <c r="A210" s="410">
        <v>94</v>
      </c>
      <c r="B210" s="410">
        <v>8880000</v>
      </c>
      <c r="C210" s="411">
        <f t="shared" si="21"/>
        <v>740000</v>
      </c>
      <c r="D210" s="412" t="str">
        <f t="shared" si="22"/>
        <v>任期付正職員　94号数　8,880,000円</v>
      </c>
      <c r="E210" s="413">
        <v>740000</v>
      </c>
      <c r="G210" s="413">
        <v>750000</v>
      </c>
      <c r="H210" s="413">
        <v>620000</v>
      </c>
      <c r="I210" s="408" t="str">
        <f t="shared" si="19"/>
        <v>8,880,000</v>
      </c>
      <c r="J210" s="408" t="str">
        <f t="shared" si="20"/>
        <v>94号数</v>
      </c>
      <c r="L210" s="414"/>
    </row>
    <row r="211" spans="1:12">
      <c r="A211" s="410">
        <v>95</v>
      </c>
      <c r="B211" s="410">
        <v>8940000</v>
      </c>
      <c r="C211" s="411">
        <f t="shared" si="21"/>
        <v>745000</v>
      </c>
      <c r="D211" s="412" t="str">
        <f t="shared" si="22"/>
        <v>任期付正職員　95号数　8,940,000円</v>
      </c>
      <c r="E211" s="413">
        <v>745000</v>
      </c>
      <c r="G211" s="413">
        <v>750000</v>
      </c>
      <c r="H211" s="413">
        <v>620000</v>
      </c>
      <c r="I211" s="408" t="str">
        <f t="shared" si="19"/>
        <v>8,940,000</v>
      </c>
      <c r="J211" s="408" t="str">
        <f t="shared" si="20"/>
        <v>95号数</v>
      </c>
      <c r="L211" s="414"/>
    </row>
    <row r="212" spans="1:12">
      <c r="A212" s="410">
        <v>96</v>
      </c>
      <c r="B212" s="410">
        <v>9000000</v>
      </c>
      <c r="C212" s="411">
        <f t="shared" si="21"/>
        <v>750000</v>
      </c>
      <c r="D212" s="412" t="str">
        <f t="shared" si="22"/>
        <v>任期付正職員　96号数　9,000,000円</v>
      </c>
      <c r="E212" s="413">
        <v>750000</v>
      </c>
      <c r="G212" s="413">
        <v>750000</v>
      </c>
      <c r="H212" s="413">
        <v>620000</v>
      </c>
      <c r="I212" s="408" t="str">
        <f t="shared" si="19"/>
        <v>9,000,000</v>
      </c>
      <c r="J212" s="408" t="str">
        <f t="shared" si="20"/>
        <v>96号数</v>
      </c>
      <c r="L212" s="414"/>
    </row>
    <row r="213" spans="1:12">
      <c r="A213" s="410">
        <v>97</v>
      </c>
      <c r="B213" s="410">
        <v>9060000</v>
      </c>
      <c r="C213" s="411">
        <f t="shared" si="21"/>
        <v>755000</v>
      </c>
      <c r="D213" s="412" t="str">
        <f t="shared" si="22"/>
        <v>任期付正職員　97号数　9,060,000円</v>
      </c>
      <c r="E213" s="413">
        <v>755000</v>
      </c>
      <c r="G213" s="413">
        <v>750000</v>
      </c>
      <c r="H213" s="413">
        <v>620000</v>
      </c>
      <c r="I213" s="408" t="str">
        <f t="shared" ref="I213:I244" si="23">TEXT(B213,"0,000,000")</f>
        <v>9,060,000</v>
      </c>
      <c r="J213" s="408" t="str">
        <f t="shared" ref="J213:J244" si="24">A213&amp;"号数"</f>
        <v>97号数</v>
      </c>
      <c r="L213" s="414"/>
    </row>
    <row r="214" spans="1:12">
      <c r="A214" s="410">
        <v>98</v>
      </c>
      <c r="B214" s="410">
        <v>9120000</v>
      </c>
      <c r="C214" s="411">
        <f t="shared" si="21"/>
        <v>760000</v>
      </c>
      <c r="D214" s="412" t="str">
        <f t="shared" si="22"/>
        <v>任期付正職員　98号数　9,120,000円</v>
      </c>
      <c r="E214" s="413">
        <v>760000</v>
      </c>
      <c r="G214" s="413">
        <v>750000</v>
      </c>
      <c r="H214" s="413">
        <v>620000</v>
      </c>
      <c r="I214" s="408" t="str">
        <f t="shared" si="23"/>
        <v>9,120,000</v>
      </c>
      <c r="J214" s="408" t="str">
        <f t="shared" si="24"/>
        <v>98号数</v>
      </c>
      <c r="L214" s="414"/>
    </row>
    <row r="215" spans="1:12">
      <c r="A215" s="410">
        <v>99</v>
      </c>
      <c r="B215" s="410">
        <v>9180000</v>
      </c>
      <c r="C215" s="411">
        <f t="shared" si="21"/>
        <v>765000</v>
      </c>
      <c r="D215" s="412" t="str">
        <f t="shared" si="22"/>
        <v>任期付正職員　99号数　9,180,000円</v>
      </c>
      <c r="E215" s="413">
        <v>765000</v>
      </c>
      <c r="G215" s="413">
        <v>750000</v>
      </c>
      <c r="H215" s="413">
        <v>620000</v>
      </c>
      <c r="I215" s="408" t="str">
        <f t="shared" si="23"/>
        <v>9,180,000</v>
      </c>
      <c r="J215" s="408" t="str">
        <f t="shared" si="24"/>
        <v>99号数</v>
      </c>
      <c r="L215" s="414"/>
    </row>
    <row r="216" spans="1:12">
      <c r="A216" s="410">
        <v>100</v>
      </c>
      <c r="B216" s="410">
        <v>9240000</v>
      </c>
      <c r="C216" s="411">
        <f t="shared" si="21"/>
        <v>770000</v>
      </c>
      <c r="D216" s="412" t="str">
        <f t="shared" si="22"/>
        <v>任期付正職員　100号数　9,240,000円</v>
      </c>
      <c r="E216" s="413">
        <v>770000</v>
      </c>
      <c r="G216" s="413">
        <v>790000</v>
      </c>
      <c r="H216" s="413">
        <v>620000</v>
      </c>
      <c r="I216" s="408" t="str">
        <f t="shared" si="23"/>
        <v>9,240,000</v>
      </c>
      <c r="J216" s="408" t="str">
        <f t="shared" si="24"/>
        <v>100号数</v>
      </c>
      <c r="L216" s="414"/>
    </row>
    <row r="217" spans="1:12">
      <c r="A217" s="410">
        <v>101</v>
      </c>
      <c r="B217" s="410">
        <v>9300000</v>
      </c>
      <c r="C217" s="411">
        <f t="shared" si="21"/>
        <v>775000</v>
      </c>
      <c r="D217" s="412" t="str">
        <f t="shared" si="22"/>
        <v>任期付正職員　101号数　9,300,000円</v>
      </c>
      <c r="E217" s="413">
        <v>775000</v>
      </c>
      <c r="G217" s="413">
        <v>790000</v>
      </c>
      <c r="H217" s="413">
        <v>620000</v>
      </c>
      <c r="I217" s="408" t="str">
        <f t="shared" si="23"/>
        <v>9,300,000</v>
      </c>
      <c r="J217" s="408" t="str">
        <f t="shared" si="24"/>
        <v>101号数</v>
      </c>
      <c r="L217" s="414"/>
    </row>
    <row r="218" spans="1:12">
      <c r="A218" s="410">
        <v>102</v>
      </c>
      <c r="B218" s="410">
        <v>9360000</v>
      </c>
      <c r="C218" s="411">
        <f t="shared" si="21"/>
        <v>780000</v>
      </c>
      <c r="D218" s="412" t="str">
        <f t="shared" si="22"/>
        <v>任期付正職員　102号数　9,360,000円</v>
      </c>
      <c r="E218" s="413">
        <v>780000</v>
      </c>
      <c r="G218" s="413">
        <v>790000</v>
      </c>
      <c r="H218" s="413">
        <v>620000</v>
      </c>
      <c r="I218" s="408" t="str">
        <f t="shared" si="23"/>
        <v>9,360,000</v>
      </c>
      <c r="J218" s="408" t="str">
        <f t="shared" si="24"/>
        <v>102号数</v>
      </c>
      <c r="L218" s="414"/>
    </row>
    <row r="219" spans="1:12">
      <c r="A219" s="410">
        <v>103</v>
      </c>
      <c r="B219" s="410">
        <v>9420000</v>
      </c>
      <c r="C219" s="411">
        <f t="shared" si="21"/>
        <v>785000</v>
      </c>
      <c r="D219" s="412" t="str">
        <f t="shared" si="22"/>
        <v>任期付正職員　103号数　9,420,000円</v>
      </c>
      <c r="E219" s="413">
        <v>785000</v>
      </c>
      <c r="G219" s="413">
        <v>790000</v>
      </c>
      <c r="H219" s="413">
        <v>620000</v>
      </c>
      <c r="I219" s="408" t="str">
        <f t="shared" si="23"/>
        <v>9,420,000</v>
      </c>
      <c r="J219" s="408" t="str">
        <f t="shared" si="24"/>
        <v>103号数</v>
      </c>
      <c r="L219" s="414"/>
    </row>
    <row r="220" spans="1:12">
      <c r="A220" s="410">
        <v>104</v>
      </c>
      <c r="B220" s="410">
        <v>9480000</v>
      </c>
      <c r="C220" s="411">
        <f t="shared" si="21"/>
        <v>790000</v>
      </c>
      <c r="D220" s="412" t="str">
        <f t="shared" si="22"/>
        <v>任期付正職員　104号数　9,480,000円</v>
      </c>
      <c r="E220" s="413">
        <v>790000</v>
      </c>
      <c r="G220" s="413">
        <v>790000</v>
      </c>
      <c r="H220" s="413">
        <v>620000</v>
      </c>
      <c r="I220" s="408" t="str">
        <f t="shared" si="23"/>
        <v>9,480,000</v>
      </c>
      <c r="J220" s="408" t="str">
        <f t="shared" si="24"/>
        <v>104号数</v>
      </c>
      <c r="L220" s="414"/>
    </row>
    <row r="221" spans="1:12">
      <c r="A221" s="410">
        <v>105</v>
      </c>
      <c r="B221" s="410">
        <v>9540000</v>
      </c>
      <c r="C221" s="411">
        <f t="shared" si="21"/>
        <v>795000</v>
      </c>
      <c r="D221" s="412" t="str">
        <f t="shared" si="22"/>
        <v>任期付正職員　105号数　9,540,000円</v>
      </c>
      <c r="E221" s="413">
        <v>795000</v>
      </c>
      <c r="G221" s="413">
        <v>790000</v>
      </c>
      <c r="H221" s="413">
        <v>620000</v>
      </c>
      <c r="I221" s="408" t="str">
        <f t="shared" si="23"/>
        <v>9,540,000</v>
      </c>
      <c r="J221" s="408" t="str">
        <f t="shared" si="24"/>
        <v>105号数</v>
      </c>
      <c r="L221" s="414"/>
    </row>
    <row r="222" spans="1:12">
      <c r="A222" s="410">
        <v>106</v>
      </c>
      <c r="B222" s="410">
        <v>9600000</v>
      </c>
      <c r="C222" s="411">
        <f t="shared" si="21"/>
        <v>800000</v>
      </c>
      <c r="D222" s="412" t="str">
        <f t="shared" si="22"/>
        <v>任期付正職員　106号数　9,600,000円</v>
      </c>
      <c r="E222" s="413">
        <v>800000</v>
      </c>
      <c r="G222" s="413">
        <v>790000</v>
      </c>
      <c r="H222" s="413">
        <v>620000</v>
      </c>
      <c r="I222" s="408" t="str">
        <f t="shared" si="23"/>
        <v>9,600,000</v>
      </c>
      <c r="J222" s="408" t="str">
        <f t="shared" si="24"/>
        <v>106号数</v>
      </c>
      <c r="L222" s="414"/>
    </row>
    <row r="223" spans="1:12">
      <c r="A223" s="410">
        <v>107</v>
      </c>
      <c r="B223" s="410">
        <v>9660000</v>
      </c>
      <c r="C223" s="411">
        <f t="shared" si="21"/>
        <v>805000</v>
      </c>
      <c r="D223" s="412" t="str">
        <f t="shared" si="22"/>
        <v>任期付正職員　107号数　9,660,000円</v>
      </c>
      <c r="E223" s="413">
        <v>805000</v>
      </c>
      <c r="G223" s="413">
        <v>790000</v>
      </c>
      <c r="H223" s="413">
        <v>620000</v>
      </c>
      <c r="I223" s="408" t="str">
        <f t="shared" si="23"/>
        <v>9,660,000</v>
      </c>
      <c r="J223" s="408" t="str">
        <f t="shared" si="24"/>
        <v>107号数</v>
      </c>
      <c r="L223" s="414"/>
    </row>
    <row r="224" spans="1:12">
      <c r="A224" s="410">
        <v>108</v>
      </c>
      <c r="B224" s="410">
        <v>9720000</v>
      </c>
      <c r="C224" s="411">
        <f t="shared" si="21"/>
        <v>810000</v>
      </c>
      <c r="D224" s="412" t="str">
        <f t="shared" si="22"/>
        <v>任期付正職員　108号数　9,720,000円</v>
      </c>
      <c r="E224" s="413">
        <v>810000</v>
      </c>
      <c r="G224" s="413">
        <v>830000</v>
      </c>
      <c r="H224" s="413">
        <v>620000</v>
      </c>
      <c r="I224" s="408" t="str">
        <f t="shared" si="23"/>
        <v>9,720,000</v>
      </c>
      <c r="J224" s="408" t="str">
        <f t="shared" si="24"/>
        <v>108号数</v>
      </c>
      <c r="L224" s="414"/>
    </row>
    <row r="225" spans="1:12">
      <c r="A225" s="410">
        <v>109</v>
      </c>
      <c r="B225" s="410">
        <v>9780000</v>
      </c>
      <c r="C225" s="411">
        <f t="shared" si="21"/>
        <v>815000</v>
      </c>
      <c r="D225" s="412" t="str">
        <f t="shared" si="22"/>
        <v>任期付正職員　109号数　9,780,000円</v>
      </c>
      <c r="E225" s="413">
        <v>815000</v>
      </c>
      <c r="G225" s="413">
        <v>830000</v>
      </c>
      <c r="H225" s="413">
        <v>620000</v>
      </c>
      <c r="I225" s="408" t="str">
        <f t="shared" si="23"/>
        <v>9,780,000</v>
      </c>
      <c r="J225" s="408" t="str">
        <f t="shared" si="24"/>
        <v>109号数</v>
      </c>
      <c r="L225" s="414"/>
    </row>
    <row r="226" spans="1:12">
      <c r="A226" s="410">
        <v>110</v>
      </c>
      <c r="B226" s="410">
        <v>9840000</v>
      </c>
      <c r="C226" s="411">
        <f t="shared" si="21"/>
        <v>820000</v>
      </c>
      <c r="D226" s="412" t="str">
        <f t="shared" si="22"/>
        <v>任期付正職員　110号数　9,840,000円</v>
      </c>
      <c r="E226" s="413">
        <v>820000</v>
      </c>
      <c r="G226" s="413">
        <v>830000</v>
      </c>
      <c r="H226" s="413">
        <v>620000</v>
      </c>
      <c r="I226" s="408" t="str">
        <f t="shared" si="23"/>
        <v>9,840,000</v>
      </c>
      <c r="J226" s="408" t="str">
        <f t="shared" si="24"/>
        <v>110号数</v>
      </c>
      <c r="L226" s="414"/>
    </row>
    <row r="227" spans="1:12">
      <c r="A227" s="410">
        <v>111</v>
      </c>
      <c r="B227" s="410">
        <v>9900000</v>
      </c>
      <c r="C227" s="411">
        <f t="shared" si="21"/>
        <v>825000</v>
      </c>
      <c r="D227" s="412" t="str">
        <f t="shared" si="22"/>
        <v>任期付正職員　111号数　9,900,000円</v>
      </c>
      <c r="E227" s="413">
        <v>825000</v>
      </c>
      <c r="G227" s="413">
        <v>830000</v>
      </c>
      <c r="H227" s="413">
        <v>620000</v>
      </c>
      <c r="I227" s="408" t="str">
        <f t="shared" si="23"/>
        <v>9,900,000</v>
      </c>
      <c r="J227" s="408" t="str">
        <f t="shared" si="24"/>
        <v>111号数</v>
      </c>
      <c r="L227" s="414"/>
    </row>
    <row r="228" spans="1:12">
      <c r="A228" s="410">
        <v>112</v>
      </c>
      <c r="B228" s="410">
        <v>9960000</v>
      </c>
      <c r="C228" s="411">
        <f t="shared" si="21"/>
        <v>830000</v>
      </c>
      <c r="D228" s="412" t="str">
        <f t="shared" si="22"/>
        <v>任期付正職員　112号数　9,960,000円</v>
      </c>
      <c r="E228" s="413">
        <v>830000</v>
      </c>
      <c r="G228" s="413">
        <v>830000</v>
      </c>
      <c r="H228" s="413">
        <v>620000</v>
      </c>
      <c r="I228" s="408" t="str">
        <f t="shared" si="23"/>
        <v>9,960,000</v>
      </c>
      <c r="J228" s="408" t="str">
        <f t="shared" si="24"/>
        <v>112号数</v>
      </c>
      <c r="L228" s="414"/>
    </row>
    <row r="229" spans="1:12">
      <c r="A229" s="410">
        <v>113</v>
      </c>
      <c r="B229" s="410">
        <v>10020000</v>
      </c>
      <c r="C229" s="411">
        <f t="shared" si="21"/>
        <v>835000</v>
      </c>
      <c r="D229" s="412" t="str">
        <f t="shared" si="22"/>
        <v>任期付正職員　113号数　10,020,000円</v>
      </c>
      <c r="E229" s="413">
        <v>835000</v>
      </c>
      <c r="G229" s="413">
        <v>830000</v>
      </c>
      <c r="H229" s="413">
        <v>620000</v>
      </c>
      <c r="I229" s="408" t="str">
        <f t="shared" si="23"/>
        <v>10,020,000</v>
      </c>
      <c r="J229" s="408" t="str">
        <f t="shared" si="24"/>
        <v>113号数</v>
      </c>
      <c r="L229" s="414"/>
    </row>
    <row r="230" spans="1:12">
      <c r="A230" s="410">
        <v>114</v>
      </c>
      <c r="B230" s="410">
        <v>10080000</v>
      </c>
      <c r="C230" s="411">
        <f t="shared" si="21"/>
        <v>840000</v>
      </c>
      <c r="D230" s="412" t="str">
        <f t="shared" si="22"/>
        <v>任期付正職員　114号数　10,080,000円</v>
      </c>
      <c r="E230" s="413">
        <v>840000</v>
      </c>
      <c r="G230" s="413">
        <v>830000</v>
      </c>
      <c r="H230" s="413">
        <v>620000</v>
      </c>
      <c r="I230" s="408" t="str">
        <f t="shared" si="23"/>
        <v>10,080,000</v>
      </c>
      <c r="J230" s="408" t="str">
        <f t="shared" si="24"/>
        <v>114号数</v>
      </c>
      <c r="L230" s="414"/>
    </row>
    <row r="231" spans="1:12">
      <c r="A231" s="410">
        <v>115</v>
      </c>
      <c r="B231" s="410">
        <v>10140000</v>
      </c>
      <c r="C231" s="411">
        <f t="shared" si="21"/>
        <v>845000</v>
      </c>
      <c r="D231" s="412" t="str">
        <f t="shared" si="22"/>
        <v>任期付正職員　115号数　10,140,000円</v>
      </c>
      <c r="E231" s="413">
        <v>845000</v>
      </c>
      <c r="G231" s="413">
        <v>830000</v>
      </c>
      <c r="H231" s="413">
        <v>620000</v>
      </c>
      <c r="I231" s="408" t="str">
        <f t="shared" si="23"/>
        <v>10,140,000</v>
      </c>
      <c r="J231" s="408" t="str">
        <f t="shared" si="24"/>
        <v>115号数</v>
      </c>
      <c r="L231" s="414"/>
    </row>
    <row r="232" spans="1:12">
      <c r="A232" s="410">
        <v>116</v>
      </c>
      <c r="B232" s="410">
        <v>10200000</v>
      </c>
      <c r="C232" s="411">
        <f t="shared" si="21"/>
        <v>850000</v>
      </c>
      <c r="D232" s="412" t="str">
        <f t="shared" si="22"/>
        <v>任期付正職員　116号数　10,200,000円</v>
      </c>
      <c r="E232" s="413">
        <v>850000</v>
      </c>
      <c r="G232" s="413">
        <v>830000</v>
      </c>
      <c r="H232" s="413">
        <v>620000</v>
      </c>
      <c r="I232" s="408" t="str">
        <f t="shared" si="23"/>
        <v>10,200,000</v>
      </c>
      <c r="J232" s="408" t="str">
        <f t="shared" si="24"/>
        <v>116号数</v>
      </c>
      <c r="L232" s="414"/>
    </row>
    <row r="233" spans="1:12">
      <c r="A233" s="410">
        <v>117</v>
      </c>
      <c r="B233" s="410">
        <v>10260000</v>
      </c>
      <c r="C233" s="411">
        <f t="shared" si="21"/>
        <v>855000</v>
      </c>
      <c r="D233" s="412" t="str">
        <f t="shared" si="22"/>
        <v>任期付正職員　117号数　10,260,000円</v>
      </c>
      <c r="E233" s="413">
        <v>855000</v>
      </c>
      <c r="G233" s="413">
        <v>880000</v>
      </c>
      <c r="H233" s="413">
        <v>620000</v>
      </c>
      <c r="I233" s="408" t="str">
        <f t="shared" si="23"/>
        <v>10,260,000</v>
      </c>
      <c r="J233" s="408" t="str">
        <f t="shared" si="24"/>
        <v>117号数</v>
      </c>
      <c r="L233" s="414"/>
    </row>
    <row r="234" spans="1:12">
      <c r="A234" s="410">
        <v>118</v>
      </c>
      <c r="B234" s="410">
        <v>10320000</v>
      </c>
      <c r="C234" s="411">
        <f t="shared" si="21"/>
        <v>860000</v>
      </c>
      <c r="D234" s="412" t="str">
        <f t="shared" si="22"/>
        <v>任期付正職員　118号数　10,320,000円</v>
      </c>
      <c r="E234" s="413">
        <v>860000</v>
      </c>
      <c r="G234" s="413">
        <v>880000</v>
      </c>
      <c r="H234" s="413">
        <v>620000</v>
      </c>
      <c r="I234" s="408" t="str">
        <f t="shared" si="23"/>
        <v>10,320,000</v>
      </c>
      <c r="J234" s="408" t="str">
        <f t="shared" si="24"/>
        <v>118号数</v>
      </c>
      <c r="L234" s="414"/>
    </row>
    <row r="235" spans="1:12">
      <c r="A235" s="410">
        <v>119</v>
      </c>
      <c r="B235" s="410">
        <v>10380000</v>
      </c>
      <c r="C235" s="411">
        <f t="shared" si="21"/>
        <v>865000</v>
      </c>
      <c r="D235" s="412" t="str">
        <f t="shared" si="22"/>
        <v>任期付正職員　119号数　10,380,000円</v>
      </c>
      <c r="E235" s="413">
        <v>865000</v>
      </c>
      <c r="G235" s="413">
        <v>880000</v>
      </c>
      <c r="H235" s="413">
        <v>620000</v>
      </c>
      <c r="I235" s="408" t="str">
        <f t="shared" si="23"/>
        <v>10,380,000</v>
      </c>
      <c r="J235" s="408" t="str">
        <f t="shared" si="24"/>
        <v>119号数</v>
      </c>
      <c r="L235" s="414"/>
    </row>
    <row r="236" spans="1:12">
      <c r="A236" s="410">
        <v>120</v>
      </c>
      <c r="B236" s="410">
        <v>10440000</v>
      </c>
      <c r="C236" s="411">
        <f t="shared" si="21"/>
        <v>870000</v>
      </c>
      <c r="D236" s="412" t="str">
        <f t="shared" si="22"/>
        <v>任期付正職員　120号数　10,440,000円</v>
      </c>
      <c r="E236" s="413">
        <v>870000</v>
      </c>
      <c r="G236" s="413">
        <v>880000</v>
      </c>
      <c r="H236" s="413">
        <v>620000</v>
      </c>
      <c r="I236" s="408" t="str">
        <f t="shared" si="23"/>
        <v>10,440,000</v>
      </c>
      <c r="J236" s="408" t="str">
        <f t="shared" si="24"/>
        <v>120号数</v>
      </c>
      <c r="L236" s="414"/>
    </row>
    <row r="237" spans="1:12">
      <c r="A237" s="410">
        <v>121</v>
      </c>
      <c r="B237" s="410">
        <v>10500000</v>
      </c>
      <c r="C237" s="411">
        <f t="shared" si="21"/>
        <v>875000</v>
      </c>
      <c r="D237" s="412" t="str">
        <f t="shared" si="22"/>
        <v>任期付正職員　121号数　10,500,000円</v>
      </c>
      <c r="E237" s="413">
        <v>875000</v>
      </c>
      <c r="G237" s="413">
        <v>880000</v>
      </c>
      <c r="H237" s="413">
        <v>620000</v>
      </c>
      <c r="I237" s="408" t="str">
        <f t="shared" si="23"/>
        <v>10,500,000</v>
      </c>
      <c r="J237" s="408" t="str">
        <f t="shared" si="24"/>
        <v>121号数</v>
      </c>
      <c r="L237" s="414"/>
    </row>
    <row r="238" spans="1:12">
      <c r="A238" s="410">
        <v>122</v>
      </c>
      <c r="B238" s="410">
        <v>10560000</v>
      </c>
      <c r="C238" s="411">
        <f t="shared" si="21"/>
        <v>880000</v>
      </c>
      <c r="D238" s="412" t="str">
        <f t="shared" si="22"/>
        <v>任期付正職員　122号数　10,560,000円</v>
      </c>
      <c r="E238" s="413">
        <v>880000</v>
      </c>
      <c r="G238" s="413">
        <v>880000</v>
      </c>
      <c r="H238" s="413">
        <v>620000</v>
      </c>
      <c r="I238" s="408" t="str">
        <f t="shared" si="23"/>
        <v>10,560,000</v>
      </c>
      <c r="J238" s="408" t="str">
        <f t="shared" si="24"/>
        <v>122号数</v>
      </c>
      <c r="L238" s="414"/>
    </row>
    <row r="239" spans="1:12">
      <c r="A239" s="410">
        <v>123</v>
      </c>
      <c r="B239" s="410">
        <v>10620000</v>
      </c>
      <c r="C239" s="411">
        <f t="shared" si="21"/>
        <v>885000</v>
      </c>
      <c r="D239" s="412" t="str">
        <f t="shared" si="22"/>
        <v>任期付正職員　123号数　10,620,000円</v>
      </c>
      <c r="E239" s="413">
        <v>885000</v>
      </c>
      <c r="G239" s="413">
        <v>880000</v>
      </c>
      <c r="H239" s="413">
        <v>620000</v>
      </c>
      <c r="I239" s="408" t="str">
        <f t="shared" si="23"/>
        <v>10,620,000</v>
      </c>
      <c r="J239" s="408" t="str">
        <f t="shared" si="24"/>
        <v>123号数</v>
      </c>
      <c r="L239" s="414"/>
    </row>
    <row r="240" spans="1:12">
      <c r="A240" s="410">
        <v>124</v>
      </c>
      <c r="B240" s="410">
        <v>10680000</v>
      </c>
      <c r="C240" s="411">
        <f t="shared" si="21"/>
        <v>890000</v>
      </c>
      <c r="D240" s="412" t="str">
        <f t="shared" si="22"/>
        <v>任期付正職員　124号数　10,680,000円</v>
      </c>
      <c r="E240" s="413">
        <v>890000</v>
      </c>
      <c r="G240" s="413">
        <v>880000</v>
      </c>
      <c r="H240" s="413">
        <v>620000</v>
      </c>
      <c r="I240" s="408" t="str">
        <f t="shared" si="23"/>
        <v>10,680,000</v>
      </c>
      <c r="J240" s="408" t="str">
        <f t="shared" si="24"/>
        <v>124号数</v>
      </c>
      <c r="L240" s="414"/>
    </row>
    <row r="241" spans="1:12">
      <c r="A241" s="410">
        <v>125</v>
      </c>
      <c r="B241" s="410">
        <v>10740000</v>
      </c>
      <c r="C241" s="411">
        <f t="shared" si="21"/>
        <v>895000</v>
      </c>
      <c r="D241" s="412" t="str">
        <f t="shared" si="22"/>
        <v>任期付正職員　125号数　10,740,000円</v>
      </c>
      <c r="E241" s="413">
        <v>895000</v>
      </c>
      <c r="G241" s="413">
        <v>880000</v>
      </c>
      <c r="H241" s="413">
        <v>620000</v>
      </c>
      <c r="I241" s="408" t="str">
        <f t="shared" si="23"/>
        <v>10,740,000</v>
      </c>
      <c r="J241" s="408" t="str">
        <f t="shared" si="24"/>
        <v>125号数</v>
      </c>
      <c r="L241" s="414"/>
    </row>
    <row r="242" spans="1:12">
      <c r="A242" s="410">
        <v>126</v>
      </c>
      <c r="B242" s="410">
        <v>10800000</v>
      </c>
      <c r="C242" s="411">
        <f t="shared" si="21"/>
        <v>900000</v>
      </c>
      <c r="D242" s="412" t="str">
        <f t="shared" si="22"/>
        <v>任期付正職員　126号数　10,800,000円</v>
      </c>
      <c r="E242" s="413">
        <v>900000</v>
      </c>
      <c r="G242" s="413">
        <v>880000</v>
      </c>
      <c r="H242" s="413">
        <v>620000</v>
      </c>
      <c r="I242" s="408" t="str">
        <f t="shared" si="23"/>
        <v>10,800,000</v>
      </c>
      <c r="J242" s="408" t="str">
        <f t="shared" si="24"/>
        <v>126号数</v>
      </c>
      <c r="L242" s="414"/>
    </row>
    <row r="243" spans="1:12">
      <c r="A243" s="410">
        <v>127</v>
      </c>
      <c r="B243" s="410">
        <v>10860000</v>
      </c>
      <c r="C243" s="411">
        <f t="shared" si="21"/>
        <v>905000</v>
      </c>
      <c r="D243" s="412" t="str">
        <f t="shared" si="22"/>
        <v>任期付正職員　127号数　10,860,000円</v>
      </c>
      <c r="E243" s="413">
        <v>905000</v>
      </c>
      <c r="G243" s="413">
        <v>930000</v>
      </c>
      <c r="H243" s="413">
        <v>620000</v>
      </c>
      <c r="I243" s="408" t="str">
        <f t="shared" si="23"/>
        <v>10,860,000</v>
      </c>
      <c r="J243" s="408" t="str">
        <f t="shared" si="24"/>
        <v>127号数</v>
      </c>
      <c r="L243" s="414"/>
    </row>
    <row r="244" spans="1:12">
      <c r="A244" s="410">
        <v>128</v>
      </c>
      <c r="B244" s="410">
        <v>10920000</v>
      </c>
      <c r="C244" s="411">
        <f t="shared" si="21"/>
        <v>910000</v>
      </c>
      <c r="D244" s="412" t="str">
        <f t="shared" si="22"/>
        <v>任期付正職員　128号数　10,920,000円</v>
      </c>
      <c r="E244" s="413">
        <v>910000</v>
      </c>
      <c r="G244" s="413">
        <v>930000</v>
      </c>
      <c r="H244" s="413">
        <v>620000</v>
      </c>
      <c r="I244" s="408" t="str">
        <f t="shared" si="23"/>
        <v>10,920,000</v>
      </c>
      <c r="J244" s="408" t="str">
        <f t="shared" si="24"/>
        <v>128号数</v>
      </c>
      <c r="L244" s="414"/>
    </row>
    <row r="245" spans="1:12">
      <c r="A245" s="410">
        <v>129</v>
      </c>
      <c r="B245" s="410">
        <v>10980000</v>
      </c>
      <c r="C245" s="411">
        <f t="shared" si="21"/>
        <v>915000</v>
      </c>
      <c r="D245" s="412" t="str">
        <f t="shared" si="22"/>
        <v>任期付正職員　129号数　10,980,000円</v>
      </c>
      <c r="E245" s="413">
        <v>915000</v>
      </c>
      <c r="G245" s="413">
        <v>930000</v>
      </c>
      <c r="H245" s="413">
        <v>620000</v>
      </c>
      <c r="I245" s="408" t="str">
        <f t="shared" ref="I245:I276" si="25">TEXT(B245,"0,000,000")</f>
        <v>10,980,000</v>
      </c>
      <c r="J245" s="408" t="str">
        <f t="shared" ref="J245:J276" si="26">A245&amp;"号数"</f>
        <v>129号数</v>
      </c>
      <c r="L245" s="414"/>
    </row>
    <row r="246" spans="1:12">
      <c r="A246" s="410">
        <v>130</v>
      </c>
      <c r="B246" s="410">
        <v>11040000</v>
      </c>
      <c r="C246" s="411">
        <f t="shared" ref="C246:C286" si="27">ROUNDDOWN(B246/12,0)</f>
        <v>920000</v>
      </c>
      <c r="D246" s="412" t="str">
        <f t="shared" ref="D246:D286" si="28">+"任期付正職員　"&amp;J246&amp;"　"&amp;TEXT(B246,"#,##0")&amp;"円"</f>
        <v>任期付正職員　130号数　11,040,000円</v>
      </c>
      <c r="E246" s="413">
        <v>920000</v>
      </c>
      <c r="G246" s="413">
        <v>930000</v>
      </c>
      <c r="H246" s="413">
        <v>620000</v>
      </c>
      <c r="I246" s="408" t="str">
        <f t="shared" si="25"/>
        <v>11,040,000</v>
      </c>
      <c r="J246" s="408" t="str">
        <f t="shared" si="26"/>
        <v>130号数</v>
      </c>
      <c r="L246" s="414"/>
    </row>
    <row r="247" spans="1:12">
      <c r="A247" s="410">
        <v>131</v>
      </c>
      <c r="B247" s="410">
        <v>11100000</v>
      </c>
      <c r="C247" s="411">
        <f t="shared" si="27"/>
        <v>925000</v>
      </c>
      <c r="D247" s="412" t="str">
        <f t="shared" si="28"/>
        <v>任期付正職員　131号数　11,100,000円</v>
      </c>
      <c r="E247" s="413">
        <v>925000</v>
      </c>
      <c r="G247" s="413">
        <v>930000</v>
      </c>
      <c r="H247" s="413">
        <v>620000</v>
      </c>
      <c r="I247" s="408" t="str">
        <f t="shared" si="25"/>
        <v>11,100,000</v>
      </c>
      <c r="J247" s="408" t="str">
        <f t="shared" si="26"/>
        <v>131号数</v>
      </c>
      <c r="L247" s="414"/>
    </row>
    <row r="248" spans="1:12">
      <c r="A248" s="410">
        <v>132</v>
      </c>
      <c r="B248" s="410">
        <v>11160000</v>
      </c>
      <c r="C248" s="411">
        <f t="shared" si="27"/>
        <v>930000</v>
      </c>
      <c r="D248" s="412" t="str">
        <f t="shared" si="28"/>
        <v>任期付正職員　132号数　11,160,000円</v>
      </c>
      <c r="E248" s="413">
        <v>930000</v>
      </c>
      <c r="G248" s="413">
        <v>930000</v>
      </c>
      <c r="H248" s="413">
        <v>620000</v>
      </c>
      <c r="I248" s="408" t="str">
        <f t="shared" si="25"/>
        <v>11,160,000</v>
      </c>
      <c r="J248" s="408" t="str">
        <f t="shared" si="26"/>
        <v>132号数</v>
      </c>
      <c r="L248" s="414"/>
    </row>
    <row r="249" spans="1:12">
      <c r="A249" s="410">
        <v>133</v>
      </c>
      <c r="B249" s="410">
        <v>11220000</v>
      </c>
      <c r="C249" s="411">
        <f t="shared" si="27"/>
        <v>935000</v>
      </c>
      <c r="D249" s="412" t="str">
        <f t="shared" si="28"/>
        <v>任期付正職員　133号数　11,220,000円</v>
      </c>
      <c r="E249" s="413">
        <v>935000</v>
      </c>
      <c r="G249" s="413">
        <v>930000</v>
      </c>
      <c r="H249" s="413">
        <v>620000</v>
      </c>
      <c r="I249" s="408" t="str">
        <f t="shared" si="25"/>
        <v>11,220,000</v>
      </c>
      <c r="J249" s="408" t="str">
        <f t="shared" si="26"/>
        <v>133号数</v>
      </c>
      <c r="L249" s="414"/>
    </row>
    <row r="250" spans="1:12">
      <c r="A250" s="410">
        <v>134</v>
      </c>
      <c r="B250" s="410">
        <v>11280000</v>
      </c>
      <c r="C250" s="411">
        <f t="shared" si="27"/>
        <v>940000</v>
      </c>
      <c r="D250" s="412" t="str">
        <f t="shared" si="28"/>
        <v>任期付正職員　134号数　11,280,000円</v>
      </c>
      <c r="E250" s="413">
        <v>940000</v>
      </c>
      <c r="G250" s="413">
        <v>930000</v>
      </c>
      <c r="H250" s="413">
        <v>620000</v>
      </c>
      <c r="I250" s="408" t="str">
        <f t="shared" si="25"/>
        <v>11,280,000</v>
      </c>
      <c r="J250" s="408" t="str">
        <f t="shared" si="26"/>
        <v>134号数</v>
      </c>
      <c r="L250" s="414"/>
    </row>
    <row r="251" spans="1:12">
      <c r="A251" s="410">
        <v>135</v>
      </c>
      <c r="B251" s="410">
        <v>11340000</v>
      </c>
      <c r="C251" s="411">
        <f t="shared" si="27"/>
        <v>945000</v>
      </c>
      <c r="D251" s="412" t="str">
        <f t="shared" si="28"/>
        <v>任期付正職員　135号数　11,340,000円</v>
      </c>
      <c r="E251" s="413">
        <v>945000</v>
      </c>
      <c r="G251" s="413">
        <v>930000</v>
      </c>
      <c r="H251" s="413">
        <v>620000</v>
      </c>
      <c r="I251" s="408" t="str">
        <f t="shared" si="25"/>
        <v>11,340,000</v>
      </c>
      <c r="J251" s="408" t="str">
        <f t="shared" si="26"/>
        <v>135号数</v>
      </c>
      <c r="L251" s="414"/>
    </row>
    <row r="252" spans="1:12">
      <c r="A252" s="410">
        <v>136</v>
      </c>
      <c r="B252" s="410">
        <v>11400000</v>
      </c>
      <c r="C252" s="411">
        <f t="shared" si="27"/>
        <v>950000</v>
      </c>
      <c r="D252" s="412" t="str">
        <f t="shared" si="28"/>
        <v>任期付正職員　136号数　11,400,000円</v>
      </c>
      <c r="E252" s="413">
        <v>950000</v>
      </c>
      <c r="G252" s="413">
        <v>930000</v>
      </c>
      <c r="H252" s="413">
        <v>620000</v>
      </c>
      <c r="I252" s="408" t="str">
        <f t="shared" si="25"/>
        <v>11,400,000</v>
      </c>
      <c r="J252" s="408" t="str">
        <f t="shared" si="26"/>
        <v>136号数</v>
      </c>
      <c r="L252" s="414"/>
    </row>
    <row r="253" spans="1:12">
      <c r="A253" s="410">
        <v>137</v>
      </c>
      <c r="B253" s="410">
        <v>11460000</v>
      </c>
      <c r="C253" s="411">
        <f t="shared" si="27"/>
        <v>955000</v>
      </c>
      <c r="D253" s="412" t="str">
        <f t="shared" si="28"/>
        <v>任期付正職員　137号数　11,460,000円</v>
      </c>
      <c r="E253" s="413">
        <v>955000</v>
      </c>
      <c r="G253" s="413">
        <v>980000</v>
      </c>
      <c r="H253" s="413">
        <v>620000</v>
      </c>
      <c r="I253" s="408" t="str">
        <f t="shared" si="25"/>
        <v>11,460,000</v>
      </c>
      <c r="J253" s="408" t="str">
        <f t="shared" si="26"/>
        <v>137号数</v>
      </c>
      <c r="L253" s="414"/>
    </row>
    <row r="254" spans="1:12">
      <c r="A254" s="410">
        <v>138</v>
      </c>
      <c r="B254" s="410">
        <v>11520000</v>
      </c>
      <c r="C254" s="411">
        <f t="shared" si="27"/>
        <v>960000</v>
      </c>
      <c r="D254" s="412" t="str">
        <f t="shared" si="28"/>
        <v>任期付正職員　138号数　11,520,000円</v>
      </c>
      <c r="E254" s="413">
        <v>960000</v>
      </c>
      <c r="G254" s="413">
        <v>980000</v>
      </c>
      <c r="H254" s="413">
        <v>620000</v>
      </c>
      <c r="I254" s="408" t="str">
        <f t="shared" si="25"/>
        <v>11,520,000</v>
      </c>
      <c r="J254" s="408" t="str">
        <f t="shared" si="26"/>
        <v>138号数</v>
      </c>
      <c r="L254" s="414"/>
    </row>
    <row r="255" spans="1:12">
      <c r="A255" s="410">
        <v>139</v>
      </c>
      <c r="B255" s="410">
        <v>11580000</v>
      </c>
      <c r="C255" s="411">
        <f t="shared" si="27"/>
        <v>965000</v>
      </c>
      <c r="D255" s="412" t="str">
        <f t="shared" si="28"/>
        <v>任期付正職員　139号数　11,580,000円</v>
      </c>
      <c r="E255" s="413">
        <v>965000</v>
      </c>
      <c r="G255" s="413">
        <v>980000</v>
      </c>
      <c r="H255" s="413">
        <v>620000</v>
      </c>
      <c r="I255" s="408" t="str">
        <f t="shared" si="25"/>
        <v>11,580,000</v>
      </c>
      <c r="J255" s="408" t="str">
        <f t="shared" si="26"/>
        <v>139号数</v>
      </c>
      <c r="L255" s="414"/>
    </row>
    <row r="256" spans="1:12">
      <c r="A256" s="410">
        <v>140</v>
      </c>
      <c r="B256" s="410">
        <v>11640000</v>
      </c>
      <c r="C256" s="411">
        <f t="shared" si="27"/>
        <v>970000</v>
      </c>
      <c r="D256" s="412" t="str">
        <f t="shared" si="28"/>
        <v>任期付正職員　140号数　11,640,000円</v>
      </c>
      <c r="E256" s="413">
        <v>970000</v>
      </c>
      <c r="G256" s="413">
        <v>980000</v>
      </c>
      <c r="H256" s="413">
        <v>620000</v>
      </c>
      <c r="I256" s="408" t="str">
        <f t="shared" si="25"/>
        <v>11,640,000</v>
      </c>
      <c r="J256" s="408" t="str">
        <f t="shared" si="26"/>
        <v>140号数</v>
      </c>
      <c r="L256" s="414"/>
    </row>
    <row r="257" spans="1:12">
      <c r="A257" s="410">
        <v>141</v>
      </c>
      <c r="B257" s="410">
        <v>11700000</v>
      </c>
      <c r="C257" s="411">
        <f t="shared" si="27"/>
        <v>975000</v>
      </c>
      <c r="D257" s="412" t="str">
        <f t="shared" si="28"/>
        <v>任期付正職員　141号数　11,700,000円</v>
      </c>
      <c r="E257" s="413">
        <v>975000</v>
      </c>
      <c r="G257" s="413">
        <v>980000</v>
      </c>
      <c r="H257" s="413">
        <v>620000</v>
      </c>
      <c r="I257" s="408" t="str">
        <f t="shared" si="25"/>
        <v>11,700,000</v>
      </c>
      <c r="J257" s="408" t="str">
        <f t="shared" si="26"/>
        <v>141号数</v>
      </c>
      <c r="L257" s="414"/>
    </row>
    <row r="258" spans="1:12">
      <c r="A258" s="410">
        <v>142</v>
      </c>
      <c r="B258" s="410">
        <v>11760000</v>
      </c>
      <c r="C258" s="411">
        <f t="shared" si="27"/>
        <v>980000</v>
      </c>
      <c r="D258" s="412" t="str">
        <f t="shared" si="28"/>
        <v>任期付正職員　142号数　11,760,000円</v>
      </c>
      <c r="E258" s="413">
        <v>980000</v>
      </c>
      <c r="G258" s="413">
        <v>980000</v>
      </c>
      <c r="H258" s="413">
        <v>620000</v>
      </c>
      <c r="I258" s="408" t="str">
        <f t="shared" si="25"/>
        <v>11,760,000</v>
      </c>
      <c r="J258" s="408" t="str">
        <f t="shared" si="26"/>
        <v>142号数</v>
      </c>
      <c r="L258" s="414"/>
    </row>
    <row r="259" spans="1:12">
      <c r="A259" s="410">
        <v>143</v>
      </c>
      <c r="B259" s="410">
        <v>11820000</v>
      </c>
      <c r="C259" s="411">
        <f t="shared" si="27"/>
        <v>985000</v>
      </c>
      <c r="D259" s="412" t="str">
        <f t="shared" si="28"/>
        <v>任期付正職員　143号数　11,820,000円</v>
      </c>
      <c r="E259" s="413">
        <v>985000</v>
      </c>
      <c r="G259" s="413">
        <v>980000</v>
      </c>
      <c r="H259" s="413">
        <v>620000</v>
      </c>
      <c r="I259" s="408" t="str">
        <f t="shared" si="25"/>
        <v>11,820,000</v>
      </c>
      <c r="J259" s="408" t="str">
        <f t="shared" si="26"/>
        <v>143号数</v>
      </c>
      <c r="L259" s="414"/>
    </row>
    <row r="260" spans="1:12">
      <c r="A260" s="410">
        <v>144</v>
      </c>
      <c r="B260" s="410">
        <v>11880000</v>
      </c>
      <c r="C260" s="411">
        <f t="shared" si="27"/>
        <v>990000</v>
      </c>
      <c r="D260" s="412" t="str">
        <f t="shared" si="28"/>
        <v>任期付正職員　144号数　11,880,000円</v>
      </c>
      <c r="E260" s="413">
        <v>990000</v>
      </c>
      <c r="G260" s="413">
        <v>980000</v>
      </c>
      <c r="H260" s="413">
        <v>620000</v>
      </c>
      <c r="I260" s="408" t="str">
        <f t="shared" si="25"/>
        <v>11,880,000</v>
      </c>
      <c r="J260" s="408" t="str">
        <f t="shared" si="26"/>
        <v>144号数</v>
      </c>
      <c r="L260" s="414"/>
    </row>
    <row r="261" spans="1:12">
      <c r="A261" s="410">
        <v>145</v>
      </c>
      <c r="B261" s="410">
        <v>11940000</v>
      </c>
      <c r="C261" s="411">
        <f t="shared" si="27"/>
        <v>995000</v>
      </c>
      <c r="D261" s="412" t="str">
        <f t="shared" si="28"/>
        <v>任期付正職員　145号数　11,940,000円</v>
      </c>
      <c r="E261" s="413">
        <v>995000</v>
      </c>
      <c r="G261" s="413">
        <v>980000</v>
      </c>
      <c r="H261" s="413">
        <v>620000</v>
      </c>
      <c r="I261" s="408" t="str">
        <f t="shared" si="25"/>
        <v>11,940,000</v>
      </c>
      <c r="J261" s="408" t="str">
        <f t="shared" si="26"/>
        <v>145号数</v>
      </c>
      <c r="L261" s="414"/>
    </row>
    <row r="262" spans="1:12">
      <c r="A262" s="410">
        <v>146</v>
      </c>
      <c r="B262" s="410">
        <v>12000000</v>
      </c>
      <c r="C262" s="411">
        <f t="shared" si="27"/>
        <v>1000000</v>
      </c>
      <c r="D262" s="412" t="str">
        <f t="shared" si="28"/>
        <v>任期付正職員　146号数　12,000,000円</v>
      </c>
      <c r="E262" s="413">
        <v>1000000</v>
      </c>
      <c r="G262" s="413">
        <v>980000</v>
      </c>
      <c r="H262" s="413">
        <v>620000</v>
      </c>
      <c r="I262" s="408" t="str">
        <f t="shared" si="25"/>
        <v>12,000,000</v>
      </c>
      <c r="J262" s="408" t="str">
        <f t="shared" si="26"/>
        <v>146号数</v>
      </c>
      <c r="L262" s="414"/>
    </row>
    <row r="263" spans="1:12">
      <c r="A263" s="410">
        <v>147</v>
      </c>
      <c r="B263" s="410">
        <v>12060000</v>
      </c>
      <c r="C263" s="411">
        <f t="shared" si="27"/>
        <v>1005000</v>
      </c>
      <c r="D263" s="412" t="str">
        <f t="shared" si="28"/>
        <v>任期付正職員　147号数　12,060,000円</v>
      </c>
      <c r="E263" s="413">
        <v>1005000</v>
      </c>
      <c r="G263" s="413">
        <v>1030000</v>
      </c>
      <c r="H263" s="413">
        <v>620000</v>
      </c>
      <c r="I263" s="408" t="str">
        <f t="shared" si="25"/>
        <v>12,060,000</v>
      </c>
      <c r="J263" s="408" t="str">
        <f t="shared" si="26"/>
        <v>147号数</v>
      </c>
      <c r="L263" s="414"/>
    </row>
    <row r="264" spans="1:12">
      <c r="A264" s="410">
        <v>148</v>
      </c>
      <c r="B264" s="410">
        <v>12120000</v>
      </c>
      <c r="C264" s="411">
        <f t="shared" si="27"/>
        <v>1010000</v>
      </c>
      <c r="D264" s="412" t="str">
        <f t="shared" si="28"/>
        <v>任期付正職員　148号数　12,120,000円</v>
      </c>
      <c r="E264" s="413">
        <v>1010000</v>
      </c>
      <c r="G264" s="413">
        <v>1030000</v>
      </c>
      <c r="H264" s="413">
        <v>620000</v>
      </c>
      <c r="I264" s="408" t="str">
        <f t="shared" si="25"/>
        <v>12,120,000</v>
      </c>
      <c r="J264" s="408" t="str">
        <f t="shared" si="26"/>
        <v>148号数</v>
      </c>
      <c r="L264" s="414"/>
    </row>
    <row r="265" spans="1:12">
      <c r="A265" s="410">
        <v>149</v>
      </c>
      <c r="B265" s="410">
        <v>12180000</v>
      </c>
      <c r="C265" s="411">
        <f t="shared" si="27"/>
        <v>1015000</v>
      </c>
      <c r="D265" s="412" t="str">
        <f t="shared" si="28"/>
        <v>任期付正職員　149号数　12,180,000円</v>
      </c>
      <c r="E265" s="413">
        <v>1015000</v>
      </c>
      <c r="G265" s="413">
        <v>1030000</v>
      </c>
      <c r="H265" s="413">
        <v>620000</v>
      </c>
      <c r="I265" s="408" t="str">
        <f t="shared" si="25"/>
        <v>12,180,000</v>
      </c>
      <c r="J265" s="408" t="str">
        <f t="shared" si="26"/>
        <v>149号数</v>
      </c>
      <c r="L265" s="414"/>
    </row>
    <row r="266" spans="1:12">
      <c r="A266" s="410">
        <v>150</v>
      </c>
      <c r="B266" s="410">
        <v>12240000</v>
      </c>
      <c r="C266" s="411">
        <f t="shared" si="27"/>
        <v>1020000</v>
      </c>
      <c r="D266" s="412" t="str">
        <f t="shared" si="28"/>
        <v>任期付正職員　150号数　12,240,000円</v>
      </c>
      <c r="E266" s="413">
        <v>1020000</v>
      </c>
      <c r="G266" s="413">
        <v>1030000</v>
      </c>
      <c r="H266" s="413">
        <v>620000</v>
      </c>
      <c r="I266" s="408" t="str">
        <f t="shared" si="25"/>
        <v>12,240,000</v>
      </c>
      <c r="J266" s="408" t="str">
        <f t="shared" si="26"/>
        <v>150号数</v>
      </c>
      <c r="L266" s="414"/>
    </row>
    <row r="267" spans="1:12">
      <c r="A267" s="410">
        <v>151</v>
      </c>
      <c r="B267" s="410">
        <v>14000000</v>
      </c>
      <c r="C267" s="411">
        <f t="shared" si="27"/>
        <v>1166666</v>
      </c>
      <c r="D267" s="412" t="str">
        <f t="shared" si="28"/>
        <v>任期付正職員　151号数　14,000,000円</v>
      </c>
      <c r="E267" s="415">
        <v>1166666</v>
      </c>
      <c r="G267" s="413">
        <v>1150000</v>
      </c>
      <c r="H267" s="413">
        <v>620000</v>
      </c>
      <c r="I267" s="408" t="str">
        <f t="shared" si="25"/>
        <v>14,000,000</v>
      </c>
      <c r="J267" s="408" t="str">
        <f t="shared" si="26"/>
        <v>151号数</v>
      </c>
      <c r="L267" s="414"/>
    </row>
    <row r="268" spans="1:12">
      <c r="A268" s="410">
        <v>152</v>
      </c>
      <c r="B268" s="410">
        <v>14060000</v>
      </c>
      <c r="C268" s="411">
        <f t="shared" si="27"/>
        <v>1171666</v>
      </c>
      <c r="D268" s="412" t="str">
        <f t="shared" si="28"/>
        <v>任期付正職員　152号数　14,060,000円</v>
      </c>
      <c r="E268" s="415">
        <v>1171666</v>
      </c>
      <c r="G268" s="413">
        <v>1150000</v>
      </c>
      <c r="H268" s="413">
        <v>620000</v>
      </c>
      <c r="I268" s="408" t="str">
        <f t="shared" si="25"/>
        <v>14,060,000</v>
      </c>
      <c r="J268" s="408" t="str">
        <f t="shared" si="26"/>
        <v>152号数</v>
      </c>
      <c r="L268" s="414"/>
    </row>
    <row r="269" spans="1:12">
      <c r="A269" s="410">
        <v>153</v>
      </c>
      <c r="B269" s="410">
        <v>14120000</v>
      </c>
      <c r="C269" s="411">
        <f t="shared" si="27"/>
        <v>1176666</v>
      </c>
      <c r="D269" s="412" t="str">
        <f t="shared" si="28"/>
        <v>任期付正職員　153号数　14,120,000円</v>
      </c>
      <c r="E269" s="415">
        <v>1176666</v>
      </c>
      <c r="G269" s="413">
        <v>1210000</v>
      </c>
      <c r="H269" s="413">
        <v>620000</v>
      </c>
      <c r="I269" s="408" t="str">
        <f t="shared" si="25"/>
        <v>14,120,000</v>
      </c>
      <c r="J269" s="408" t="str">
        <f t="shared" si="26"/>
        <v>153号数</v>
      </c>
      <c r="L269" s="414"/>
    </row>
    <row r="270" spans="1:12">
      <c r="A270" s="410">
        <v>154</v>
      </c>
      <c r="B270" s="410">
        <v>14180000</v>
      </c>
      <c r="C270" s="411">
        <f t="shared" si="27"/>
        <v>1181666</v>
      </c>
      <c r="D270" s="412" t="str">
        <f t="shared" si="28"/>
        <v>任期付正職員　154号数　14,180,000円</v>
      </c>
      <c r="E270" s="415">
        <v>1181666</v>
      </c>
      <c r="G270" s="413">
        <v>1210000</v>
      </c>
      <c r="H270" s="413">
        <v>620000</v>
      </c>
      <c r="I270" s="408" t="str">
        <f t="shared" si="25"/>
        <v>14,180,000</v>
      </c>
      <c r="J270" s="408" t="str">
        <f t="shared" si="26"/>
        <v>154号数</v>
      </c>
      <c r="L270" s="414"/>
    </row>
    <row r="271" spans="1:12">
      <c r="A271" s="410">
        <v>155</v>
      </c>
      <c r="B271" s="410">
        <v>14240000</v>
      </c>
      <c r="C271" s="411">
        <f t="shared" si="27"/>
        <v>1186666</v>
      </c>
      <c r="D271" s="412" t="str">
        <f t="shared" si="28"/>
        <v>任期付正職員　155号数　14,240,000円</v>
      </c>
      <c r="E271" s="415">
        <v>1186666</v>
      </c>
      <c r="G271" s="413">
        <v>1210000</v>
      </c>
      <c r="H271" s="413">
        <v>620000</v>
      </c>
      <c r="I271" s="408" t="str">
        <f t="shared" si="25"/>
        <v>14,240,000</v>
      </c>
      <c r="J271" s="408" t="str">
        <f t="shared" si="26"/>
        <v>155号数</v>
      </c>
      <c r="L271" s="414"/>
    </row>
    <row r="272" spans="1:12">
      <c r="A272" s="410">
        <v>156</v>
      </c>
      <c r="B272" s="410">
        <v>16000000</v>
      </c>
      <c r="C272" s="411">
        <f t="shared" si="27"/>
        <v>1333333</v>
      </c>
      <c r="D272" s="412" t="str">
        <f t="shared" si="28"/>
        <v>任期付正職員　156号数　16,000,000円</v>
      </c>
      <c r="E272" s="415">
        <v>1333333</v>
      </c>
      <c r="G272" s="413">
        <v>1210000</v>
      </c>
      <c r="H272" s="413">
        <v>620000</v>
      </c>
      <c r="I272" s="408" t="str">
        <f t="shared" si="25"/>
        <v>16,000,000</v>
      </c>
      <c r="J272" s="408" t="str">
        <f t="shared" si="26"/>
        <v>156号数</v>
      </c>
      <c r="L272" s="414"/>
    </row>
    <row r="273" spans="1:12">
      <c r="A273" s="410">
        <v>157</v>
      </c>
      <c r="B273" s="410">
        <v>16060000</v>
      </c>
      <c r="C273" s="411">
        <f t="shared" si="27"/>
        <v>1338333</v>
      </c>
      <c r="D273" s="412" t="str">
        <f t="shared" si="28"/>
        <v>任期付正職員　157号数　16,060,000円</v>
      </c>
      <c r="E273" s="415">
        <v>1338333</v>
      </c>
      <c r="G273" s="413">
        <v>1210000</v>
      </c>
      <c r="H273" s="413">
        <v>620000</v>
      </c>
      <c r="I273" s="408" t="str">
        <f t="shared" si="25"/>
        <v>16,060,000</v>
      </c>
      <c r="J273" s="408" t="str">
        <f t="shared" si="26"/>
        <v>157号数</v>
      </c>
      <c r="L273" s="414"/>
    </row>
    <row r="274" spans="1:12">
      <c r="A274" s="410">
        <v>158</v>
      </c>
      <c r="B274" s="410">
        <v>16120000</v>
      </c>
      <c r="C274" s="411">
        <f t="shared" si="27"/>
        <v>1343333</v>
      </c>
      <c r="D274" s="412" t="str">
        <f t="shared" si="28"/>
        <v>任期付正職員　158号数　16,120,000円</v>
      </c>
      <c r="E274" s="415">
        <v>1343333</v>
      </c>
      <c r="G274" s="413">
        <v>1210000</v>
      </c>
      <c r="H274" s="413">
        <v>620000</v>
      </c>
      <c r="I274" s="408" t="str">
        <f t="shared" si="25"/>
        <v>16,120,000</v>
      </c>
      <c r="J274" s="408" t="str">
        <f t="shared" si="26"/>
        <v>158号数</v>
      </c>
      <c r="L274" s="414"/>
    </row>
    <row r="275" spans="1:12">
      <c r="A275" s="410">
        <v>159</v>
      </c>
      <c r="B275" s="410">
        <v>16180000</v>
      </c>
      <c r="C275" s="411">
        <f t="shared" si="27"/>
        <v>1348333</v>
      </c>
      <c r="D275" s="412" t="str">
        <f t="shared" si="28"/>
        <v>任期付正職員　159号数　16,180,000円</v>
      </c>
      <c r="E275" s="415">
        <v>1348333</v>
      </c>
      <c r="G275" s="413">
        <v>1210000</v>
      </c>
      <c r="H275" s="413">
        <v>620000</v>
      </c>
      <c r="I275" s="408" t="str">
        <f t="shared" si="25"/>
        <v>16,180,000</v>
      </c>
      <c r="J275" s="408" t="str">
        <f t="shared" si="26"/>
        <v>159号数</v>
      </c>
      <c r="L275" s="414"/>
    </row>
    <row r="276" spans="1:12">
      <c r="A276" s="410">
        <v>160</v>
      </c>
      <c r="B276" s="410">
        <v>16240000</v>
      </c>
      <c r="C276" s="411">
        <f t="shared" si="27"/>
        <v>1353333</v>
      </c>
      <c r="D276" s="412" t="str">
        <f t="shared" si="28"/>
        <v>任期付正職員　160号数　16,240,000円</v>
      </c>
      <c r="E276" s="415">
        <v>1353333</v>
      </c>
      <c r="G276" s="413">
        <v>1210000</v>
      </c>
      <c r="H276" s="413">
        <v>620000</v>
      </c>
      <c r="I276" s="408" t="str">
        <f t="shared" si="25"/>
        <v>16,240,000</v>
      </c>
      <c r="J276" s="408" t="str">
        <f t="shared" si="26"/>
        <v>160号数</v>
      </c>
      <c r="L276" s="414"/>
    </row>
    <row r="277" spans="1:12">
      <c r="A277" s="410">
        <v>161</v>
      </c>
      <c r="B277" s="410">
        <v>18000000</v>
      </c>
      <c r="C277" s="411">
        <f t="shared" si="27"/>
        <v>1500000</v>
      </c>
      <c r="D277" s="412" t="str">
        <f t="shared" si="28"/>
        <v>任期付正職員　161号数　18,000,000円</v>
      </c>
      <c r="E277" s="415">
        <v>1500000</v>
      </c>
      <c r="G277" s="413">
        <v>1210000</v>
      </c>
      <c r="H277" s="413">
        <v>620000</v>
      </c>
      <c r="I277" s="408" t="str">
        <f t="shared" ref="I277:I286" si="29">TEXT(B277,"0,000,000")</f>
        <v>18,000,000</v>
      </c>
      <c r="J277" s="408" t="str">
        <f t="shared" ref="J277:J286" si="30">A277&amp;"号数"</f>
        <v>161号数</v>
      </c>
      <c r="L277" s="414"/>
    </row>
    <row r="278" spans="1:12">
      <c r="A278" s="410">
        <v>162</v>
      </c>
      <c r="B278" s="410">
        <v>18060000</v>
      </c>
      <c r="C278" s="411">
        <f t="shared" si="27"/>
        <v>1505000</v>
      </c>
      <c r="D278" s="412" t="str">
        <f t="shared" si="28"/>
        <v>任期付正職員　162号数　18,060,000円</v>
      </c>
      <c r="E278" s="415">
        <v>1505000</v>
      </c>
      <c r="G278" s="413">
        <v>1210000</v>
      </c>
      <c r="H278" s="413">
        <v>620000</v>
      </c>
      <c r="I278" s="408" t="str">
        <f t="shared" si="29"/>
        <v>18,060,000</v>
      </c>
      <c r="J278" s="408" t="str">
        <f t="shared" si="30"/>
        <v>162号数</v>
      </c>
      <c r="L278" s="414"/>
    </row>
    <row r="279" spans="1:12">
      <c r="A279" s="410">
        <v>163</v>
      </c>
      <c r="B279" s="410">
        <v>18120000</v>
      </c>
      <c r="C279" s="411">
        <f t="shared" si="27"/>
        <v>1510000</v>
      </c>
      <c r="D279" s="412" t="str">
        <f t="shared" si="28"/>
        <v>任期付正職員　163号数　18,120,000円</v>
      </c>
      <c r="E279" s="415">
        <v>1510000</v>
      </c>
      <c r="G279" s="413">
        <v>1210000</v>
      </c>
      <c r="H279" s="413">
        <v>620000</v>
      </c>
      <c r="I279" s="408" t="str">
        <f t="shared" si="29"/>
        <v>18,120,000</v>
      </c>
      <c r="J279" s="408" t="str">
        <f t="shared" si="30"/>
        <v>163号数</v>
      </c>
      <c r="L279" s="414"/>
    </row>
    <row r="280" spans="1:12">
      <c r="A280" s="410">
        <v>164</v>
      </c>
      <c r="B280" s="410">
        <v>18180000</v>
      </c>
      <c r="C280" s="411">
        <f t="shared" si="27"/>
        <v>1515000</v>
      </c>
      <c r="D280" s="412" t="str">
        <f t="shared" si="28"/>
        <v>任期付正職員　164号数　18,180,000円</v>
      </c>
      <c r="E280" s="415">
        <v>1515000</v>
      </c>
      <c r="G280" s="413">
        <v>1210000</v>
      </c>
      <c r="H280" s="413">
        <v>620000</v>
      </c>
      <c r="I280" s="408" t="str">
        <f t="shared" si="29"/>
        <v>18,180,000</v>
      </c>
      <c r="J280" s="408" t="str">
        <f t="shared" si="30"/>
        <v>164号数</v>
      </c>
      <c r="L280" s="414"/>
    </row>
    <row r="281" spans="1:12">
      <c r="A281" s="410">
        <v>165</v>
      </c>
      <c r="B281" s="410">
        <v>18240000</v>
      </c>
      <c r="C281" s="411">
        <f t="shared" si="27"/>
        <v>1520000</v>
      </c>
      <c r="D281" s="412" t="str">
        <f t="shared" si="28"/>
        <v>任期付正職員　165号数　18,240,000円</v>
      </c>
      <c r="E281" s="415">
        <v>1520000</v>
      </c>
      <c r="G281" s="413">
        <v>1210000</v>
      </c>
      <c r="H281" s="413">
        <v>620000</v>
      </c>
      <c r="I281" s="408" t="str">
        <f t="shared" si="29"/>
        <v>18,240,000</v>
      </c>
      <c r="J281" s="408" t="str">
        <f t="shared" si="30"/>
        <v>165号数</v>
      </c>
      <c r="L281" s="414"/>
    </row>
    <row r="282" spans="1:12">
      <c r="A282" s="410">
        <v>166</v>
      </c>
      <c r="B282" s="410">
        <v>20000000</v>
      </c>
      <c r="C282" s="411">
        <f t="shared" si="27"/>
        <v>1666666</v>
      </c>
      <c r="D282" s="412" t="str">
        <f t="shared" si="28"/>
        <v>任期付正職員　166号数　20,000,000円</v>
      </c>
      <c r="E282" s="415">
        <v>1666666</v>
      </c>
      <c r="G282" s="413">
        <v>1210000</v>
      </c>
      <c r="H282" s="413">
        <v>620000</v>
      </c>
      <c r="I282" s="408" t="str">
        <f t="shared" si="29"/>
        <v>20,000,000</v>
      </c>
      <c r="J282" s="408" t="str">
        <f t="shared" si="30"/>
        <v>166号数</v>
      </c>
      <c r="L282" s="414"/>
    </row>
    <row r="283" spans="1:12">
      <c r="A283" s="410">
        <v>167</v>
      </c>
      <c r="B283" s="410">
        <v>20060000</v>
      </c>
      <c r="C283" s="411">
        <f t="shared" si="27"/>
        <v>1671666</v>
      </c>
      <c r="D283" s="412" t="str">
        <f t="shared" si="28"/>
        <v>任期付正職員　167号数　20,060,000円</v>
      </c>
      <c r="E283" s="415">
        <v>1671666</v>
      </c>
      <c r="G283" s="413">
        <v>1210000</v>
      </c>
      <c r="H283" s="413">
        <v>620000</v>
      </c>
      <c r="I283" s="408" t="str">
        <f t="shared" si="29"/>
        <v>20,060,000</v>
      </c>
      <c r="J283" s="408" t="str">
        <f t="shared" si="30"/>
        <v>167号数</v>
      </c>
      <c r="L283" s="414"/>
    </row>
    <row r="284" spans="1:12">
      <c r="A284" s="410">
        <v>168</v>
      </c>
      <c r="B284" s="410">
        <v>20120000</v>
      </c>
      <c r="C284" s="411">
        <f t="shared" si="27"/>
        <v>1676666</v>
      </c>
      <c r="D284" s="412" t="str">
        <f t="shared" si="28"/>
        <v>任期付正職員　168号数　20,120,000円</v>
      </c>
      <c r="E284" s="415">
        <v>1676666</v>
      </c>
      <c r="G284" s="413">
        <v>1210000</v>
      </c>
      <c r="H284" s="413">
        <v>620000</v>
      </c>
      <c r="I284" s="408" t="str">
        <f t="shared" si="29"/>
        <v>20,120,000</v>
      </c>
      <c r="J284" s="408" t="str">
        <f t="shared" si="30"/>
        <v>168号数</v>
      </c>
      <c r="L284" s="414"/>
    </row>
    <row r="285" spans="1:12">
      <c r="A285" s="410">
        <v>169</v>
      </c>
      <c r="B285" s="410">
        <v>20180000</v>
      </c>
      <c r="C285" s="411">
        <f t="shared" si="27"/>
        <v>1681666</v>
      </c>
      <c r="D285" s="412" t="str">
        <f t="shared" si="28"/>
        <v>任期付正職員　169号数　20,180,000円</v>
      </c>
      <c r="E285" s="415">
        <v>1681666</v>
      </c>
      <c r="G285" s="413">
        <v>1210000</v>
      </c>
      <c r="H285" s="413">
        <v>620000</v>
      </c>
      <c r="I285" s="408" t="str">
        <f t="shared" si="29"/>
        <v>20,180,000</v>
      </c>
      <c r="J285" s="408" t="str">
        <f t="shared" si="30"/>
        <v>169号数</v>
      </c>
      <c r="L285" s="414"/>
    </row>
    <row r="286" spans="1:12">
      <c r="A286" s="410">
        <v>170</v>
      </c>
      <c r="B286" s="410">
        <v>20240000</v>
      </c>
      <c r="C286" s="411">
        <f t="shared" si="27"/>
        <v>1686666</v>
      </c>
      <c r="D286" s="412" t="str">
        <f t="shared" si="28"/>
        <v>任期付正職員　170号数　20,240,000円</v>
      </c>
      <c r="E286" s="415">
        <v>1686666</v>
      </c>
      <c r="G286" s="413">
        <v>1210000</v>
      </c>
      <c r="H286" s="413">
        <v>620000</v>
      </c>
      <c r="I286" s="408" t="str">
        <f t="shared" si="29"/>
        <v>20,240,000</v>
      </c>
      <c r="J286" s="408" t="str">
        <f t="shared" si="30"/>
        <v>170号数</v>
      </c>
      <c r="L286" s="414"/>
    </row>
    <row r="287" spans="1:12">
      <c r="A287" s="408"/>
      <c r="B287" s="408"/>
      <c r="C287" s="408"/>
      <c r="D287" s="408"/>
      <c r="E287" s="408"/>
      <c r="F287" s="408"/>
      <c r="G287" s="408"/>
    </row>
  </sheetData>
  <phoneticPr fontId="2"/>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Z123"/>
  <sheetViews>
    <sheetView showGridLines="0" zoomScale="70" zoomScaleNormal="70" zoomScaleSheetLayoutView="70" workbookViewId="0">
      <selection activeCell="E14" sqref="E14:K14"/>
    </sheetView>
  </sheetViews>
  <sheetFormatPr defaultColWidth="9" defaultRowHeight="19.5"/>
  <cols>
    <col min="1" max="1" width="2.875" style="7" customWidth="1"/>
    <col min="2" max="2" width="4" style="7" customWidth="1"/>
    <col min="3" max="3" width="16.375" style="7" customWidth="1"/>
    <col min="4" max="4" width="13.625" style="7" customWidth="1"/>
    <col min="5" max="16" width="13.125" style="7" customWidth="1"/>
    <col min="17" max="17" width="20.5" style="7" customWidth="1"/>
    <col min="18" max="18" width="22.625" style="7" customWidth="1"/>
    <col min="19" max="16384" width="9" style="7"/>
  </cols>
  <sheetData>
    <row r="1" spans="1:26" ht="48" customHeight="1">
      <c r="A1" s="91"/>
      <c r="B1" s="424" t="str">
        <f>'2-1試算シート_年俸制'!B1</f>
        <v>2025年度版：</v>
      </c>
      <c r="C1" s="425"/>
      <c r="D1" s="425"/>
      <c r="E1" s="98" t="s">
        <v>116</v>
      </c>
      <c r="F1" s="98"/>
      <c r="G1" s="98"/>
      <c r="H1" s="98"/>
      <c r="I1" s="98"/>
      <c r="J1" s="98"/>
      <c r="K1" s="98"/>
      <c r="L1" s="98"/>
      <c r="M1" s="98"/>
      <c r="N1" s="98"/>
      <c r="O1" s="98"/>
      <c r="P1" s="98"/>
      <c r="Q1" s="99"/>
      <c r="R1" s="100"/>
      <c r="S1" s="91"/>
      <c r="T1" s="91"/>
      <c r="U1" s="91"/>
      <c r="V1" s="91"/>
      <c r="W1" s="91"/>
      <c r="X1" s="91"/>
      <c r="Y1" s="91"/>
      <c r="Z1" s="91"/>
    </row>
    <row r="2" spans="1:26" ht="21.75" customHeight="1">
      <c r="A2" s="91"/>
      <c r="B2" s="101"/>
      <c r="C2" s="9"/>
      <c r="D2" s="9"/>
      <c r="E2" s="9"/>
      <c r="F2" s="9"/>
      <c r="G2" s="164" t="s">
        <v>17</v>
      </c>
      <c r="H2" s="10"/>
      <c r="I2" s="160" t="s">
        <v>18</v>
      </c>
      <c r="J2" s="9"/>
      <c r="K2" s="9"/>
      <c r="L2" s="9"/>
      <c r="M2" s="9"/>
      <c r="N2" s="9"/>
      <c r="O2" s="9"/>
      <c r="P2" s="9"/>
      <c r="Q2" s="9"/>
      <c r="R2" s="102"/>
      <c r="S2" s="91"/>
      <c r="T2" s="91"/>
      <c r="U2" s="91"/>
      <c r="V2" s="91"/>
      <c r="W2" s="91"/>
      <c r="X2" s="91"/>
      <c r="Y2" s="91"/>
      <c r="Z2" s="91"/>
    </row>
    <row r="3" spans="1:26" ht="30.6" customHeight="1">
      <c r="A3" s="91"/>
      <c r="B3" s="103"/>
      <c r="C3" s="8" t="s">
        <v>19</v>
      </c>
      <c r="D3" s="9"/>
      <c r="E3" s="9"/>
      <c r="G3" s="164"/>
      <c r="H3" s="9"/>
      <c r="I3" s="160"/>
      <c r="J3" s="9"/>
      <c r="K3" s="9"/>
      <c r="L3" s="9"/>
      <c r="M3" s="9"/>
      <c r="N3" s="9"/>
      <c r="O3" s="9"/>
      <c r="P3" s="9"/>
      <c r="Q3" s="9"/>
      <c r="R3" s="102"/>
      <c r="S3" s="91"/>
      <c r="T3" s="91"/>
      <c r="U3" s="91"/>
      <c r="V3" s="91"/>
      <c r="W3" s="91"/>
      <c r="X3" s="91"/>
      <c r="Y3" s="91"/>
      <c r="Z3" s="91"/>
    </row>
    <row r="4" spans="1:26" ht="28.5" customHeight="1">
      <c r="A4" s="91"/>
      <c r="B4" s="101"/>
      <c r="C4" s="437" t="s">
        <v>20</v>
      </c>
      <c r="D4" s="437"/>
      <c r="E4" s="479"/>
      <c r="F4" s="479"/>
      <c r="G4" s="480" t="s">
        <v>21</v>
      </c>
      <c r="H4" s="437"/>
      <c r="I4" s="479"/>
      <c r="J4" s="479"/>
      <c r="K4" s="479"/>
      <c r="L4" s="12"/>
      <c r="M4" s="9"/>
      <c r="N4" s="9"/>
      <c r="O4" s="9"/>
      <c r="P4" s="9"/>
      <c r="Q4" s="9"/>
      <c r="R4" s="102"/>
      <c r="S4" s="91"/>
      <c r="T4" s="91"/>
      <c r="U4" s="91"/>
      <c r="V4" s="91"/>
      <c r="W4" s="91"/>
      <c r="X4" s="91"/>
      <c r="Y4" s="91"/>
      <c r="Z4" s="91"/>
    </row>
    <row r="5" spans="1:26" ht="27" customHeight="1">
      <c r="A5" s="91"/>
      <c r="B5" s="101"/>
      <c r="C5" s="159"/>
      <c r="D5" s="159"/>
      <c r="E5" s="158"/>
      <c r="F5" s="158"/>
      <c r="G5" s="159"/>
      <c r="H5" s="159"/>
      <c r="I5" s="80"/>
      <c r="J5" s="80"/>
      <c r="K5" s="80"/>
      <c r="L5" s="12"/>
      <c r="M5" s="9"/>
      <c r="N5" s="9"/>
      <c r="O5" s="9"/>
      <c r="P5" s="9"/>
      <c r="Q5" s="9"/>
      <c r="R5" s="102"/>
      <c r="S5" s="91"/>
      <c r="T5" s="91"/>
      <c r="U5" s="91"/>
      <c r="V5" s="91"/>
      <c r="W5" s="91"/>
      <c r="X5" s="91"/>
      <c r="Y5" s="91"/>
      <c r="Z5" s="91"/>
    </row>
    <row r="6" spans="1:26" ht="22.15" customHeight="1">
      <c r="A6" s="91"/>
      <c r="B6" s="103"/>
      <c r="C6" s="80" t="s">
        <v>350</v>
      </c>
      <c r="P6" s="9"/>
      <c r="Q6" s="9"/>
      <c r="R6" s="102"/>
      <c r="S6" s="91"/>
      <c r="T6" s="91"/>
      <c r="U6" s="91"/>
      <c r="V6" s="91"/>
      <c r="W6" s="91"/>
      <c r="X6" s="91"/>
      <c r="Y6" s="91"/>
      <c r="Z6" s="91"/>
    </row>
    <row r="7" spans="1:26" ht="22.15" customHeight="1">
      <c r="A7" s="91"/>
      <c r="B7" s="103"/>
      <c r="C7" s="7" t="s">
        <v>351</v>
      </c>
      <c r="E7" s="19"/>
      <c r="P7" s="9"/>
      <c r="Q7" s="9"/>
      <c r="R7" s="102"/>
      <c r="S7" s="91"/>
      <c r="T7" s="91"/>
      <c r="U7" s="91"/>
      <c r="V7" s="91"/>
      <c r="W7" s="91"/>
      <c r="X7" s="91"/>
      <c r="Y7" s="91"/>
      <c r="Z7" s="91"/>
    </row>
    <row r="8" spans="1:26" ht="22.15" customHeight="1">
      <c r="A8" s="91"/>
      <c r="B8" s="103"/>
      <c r="C8" s="7" t="s">
        <v>352</v>
      </c>
      <c r="E8" s="19"/>
      <c r="J8" s="295" t="s">
        <v>357</v>
      </c>
      <c r="P8" s="9"/>
      <c r="Q8" s="9"/>
      <c r="R8" s="102"/>
      <c r="S8" s="91"/>
      <c r="T8" s="91"/>
      <c r="U8" s="91"/>
      <c r="V8" s="91"/>
      <c r="W8" s="91"/>
      <c r="X8" s="91"/>
      <c r="Y8" s="91"/>
      <c r="Z8" s="91"/>
    </row>
    <row r="9" spans="1:26" ht="13.35" customHeight="1">
      <c r="A9" s="91"/>
      <c r="B9" s="104"/>
      <c r="C9" s="9"/>
      <c r="D9" s="12"/>
      <c r="E9" s="22"/>
      <c r="F9" s="23"/>
      <c r="G9" s="24"/>
      <c r="H9" s="24"/>
      <c r="I9" s="9"/>
      <c r="J9" s="9"/>
      <c r="K9" s="9"/>
      <c r="L9" s="9"/>
      <c r="M9" s="9"/>
      <c r="N9" s="9"/>
      <c r="O9" s="9"/>
      <c r="P9" s="9"/>
      <c r="Q9" s="9"/>
      <c r="R9" s="102"/>
      <c r="S9" s="93"/>
      <c r="T9" s="93"/>
      <c r="U9" s="91"/>
      <c r="V9" s="91"/>
      <c r="W9" s="91"/>
      <c r="X9" s="91"/>
      <c r="Y9" s="91"/>
      <c r="Z9" s="91"/>
    </row>
    <row r="10" spans="1:26" ht="13.35" customHeight="1">
      <c r="A10" s="91"/>
      <c r="B10" s="105"/>
      <c r="C10" s="38"/>
      <c r="D10" s="37"/>
      <c r="E10" s="37"/>
      <c r="F10" s="37"/>
      <c r="G10" s="37"/>
      <c r="H10" s="37"/>
      <c r="I10" s="37"/>
      <c r="J10" s="37"/>
      <c r="K10" s="37"/>
      <c r="L10" s="36"/>
      <c r="M10" s="36"/>
      <c r="N10" s="36"/>
      <c r="O10" s="36"/>
      <c r="P10" s="37"/>
      <c r="Q10" s="36"/>
      <c r="R10" s="106"/>
      <c r="S10" s="91"/>
      <c r="T10" s="91"/>
      <c r="U10" s="91"/>
      <c r="V10" s="91"/>
      <c r="W10" s="91"/>
      <c r="X10" s="91"/>
      <c r="Y10" s="91"/>
      <c r="Z10" s="91"/>
    </row>
    <row r="11" spans="1:26" ht="13.35" customHeight="1">
      <c r="A11" s="91"/>
      <c r="B11" s="101"/>
      <c r="C11" s="11"/>
      <c r="D11" s="9"/>
      <c r="E11" s="9"/>
      <c r="F11" s="9"/>
      <c r="G11" s="9"/>
      <c r="H11" s="9"/>
      <c r="I11" s="9"/>
      <c r="J11" s="9"/>
      <c r="K11" s="9"/>
      <c r="P11" s="9"/>
      <c r="R11" s="102"/>
      <c r="S11" s="91"/>
      <c r="T11" s="91"/>
      <c r="U11" s="91"/>
      <c r="V11" s="91"/>
      <c r="W11" s="91"/>
      <c r="X11" s="91"/>
      <c r="Y11" s="91"/>
      <c r="Z11" s="91"/>
    </row>
    <row r="12" spans="1:26" ht="20.25" customHeight="1">
      <c r="A12" s="91"/>
      <c r="B12" s="103"/>
      <c r="C12" s="8" t="s">
        <v>117</v>
      </c>
      <c r="D12" s="9"/>
      <c r="E12" s="9"/>
      <c r="H12" s="164" t="s">
        <v>17</v>
      </c>
      <c r="I12" s="10"/>
      <c r="J12" s="160" t="s">
        <v>18</v>
      </c>
      <c r="K12" s="9"/>
      <c r="L12" s="9"/>
      <c r="M12" s="496" t="s">
        <v>118</v>
      </c>
      <c r="N12" s="496"/>
      <c r="O12" s="496"/>
      <c r="P12" s="496"/>
      <c r="Q12" s="496"/>
      <c r="R12" s="107"/>
      <c r="S12" s="92"/>
      <c r="T12" s="91"/>
      <c r="U12" s="91"/>
      <c r="V12" s="91"/>
      <c r="W12" s="91"/>
      <c r="X12" s="91"/>
      <c r="Y12" s="91"/>
      <c r="Z12" s="91"/>
    </row>
    <row r="13" spans="1:26" ht="8.25" customHeight="1">
      <c r="A13" s="91"/>
      <c r="B13" s="103"/>
      <c r="C13" s="8"/>
      <c r="D13" s="9"/>
      <c r="E13" s="9"/>
      <c r="H13" s="164"/>
      <c r="I13" s="9"/>
      <c r="J13" s="160"/>
      <c r="K13" s="9"/>
      <c r="L13" s="9"/>
      <c r="M13" s="496"/>
      <c r="N13" s="496"/>
      <c r="O13" s="496"/>
      <c r="P13" s="496"/>
      <c r="Q13" s="496"/>
      <c r="R13" s="107"/>
      <c r="S13" s="92"/>
      <c r="T13" s="91"/>
      <c r="U13" s="91"/>
      <c r="V13" s="91"/>
      <c r="W13" s="91"/>
      <c r="X13" s="91"/>
      <c r="Y13" s="91"/>
      <c r="Z13" s="91"/>
    </row>
    <row r="14" spans="1:26" ht="41.45" customHeight="1">
      <c r="A14" s="91"/>
      <c r="B14" s="101"/>
      <c r="C14" s="437" t="s">
        <v>23</v>
      </c>
      <c r="D14" s="437"/>
      <c r="E14" s="495" t="s">
        <v>564</v>
      </c>
      <c r="F14" s="495"/>
      <c r="G14" s="495"/>
      <c r="H14" s="495"/>
      <c r="I14" s="495"/>
      <c r="J14" s="495"/>
      <c r="K14" s="495"/>
      <c r="L14" s="9"/>
      <c r="M14" s="7" t="s">
        <v>27</v>
      </c>
      <c r="N14" s="9"/>
      <c r="O14" s="9"/>
      <c r="P14" s="9"/>
      <c r="Q14" s="9"/>
      <c r="R14" s="107"/>
      <c r="S14" s="92"/>
      <c r="T14" s="91"/>
      <c r="U14" s="91"/>
      <c r="V14" s="91"/>
      <c r="W14" s="91"/>
      <c r="X14" s="91"/>
      <c r="Y14" s="91"/>
      <c r="Z14" s="91"/>
    </row>
    <row r="15" spans="1:26" ht="41.45" customHeight="1">
      <c r="A15" s="91"/>
      <c r="B15" s="103"/>
      <c r="C15" s="437" t="s">
        <v>119</v>
      </c>
      <c r="D15" s="437"/>
      <c r="E15" s="495">
        <v>1160</v>
      </c>
      <c r="F15" s="495"/>
      <c r="G15" s="517" t="str">
        <f>IF(E14="","",IF(E14="TA・RA","※資料_時給単価表シートの表3から選択してください。",IF(E14="特任教員、研究員、研究アシスタント","※資料_時給単価表シートの表2から選択してください。","※資料_時給単価表シートの表1から選択してください。")))</f>
        <v>※資料_時給単価表シートの表1から選択してください。</v>
      </c>
      <c r="H15" s="517"/>
      <c r="I15" s="517"/>
      <c r="J15" s="517"/>
      <c r="K15" s="517"/>
      <c r="M15" s="130" t="s">
        <v>120</v>
      </c>
      <c r="R15" s="102"/>
      <c r="S15" s="91"/>
      <c r="T15" s="91"/>
      <c r="U15" s="91"/>
      <c r="V15" s="91"/>
      <c r="W15" s="91"/>
      <c r="X15" s="91"/>
      <c r="Y15" s="91"/>
      <c r="Z15" s="91"/>
    </row>
    <row r="16" spans="1:26" ht="41.45" customHeight="1">
      <c r="A16" s="91"/>
      <c r="B16" s="103"/>
      <c r="C16" s="437" t="s">
        <v>32</v>
      </c>
      <c r="D16" s="437" t="s">
        <v>32</v>
      </c>
      <c r="E16" s="495">
        <v>20000</v>
      </c>
      <c r="F16" s="495"/>
      <c r="G16" s="485" t="s">
        <v>121</v>
      </c>
      <c r="H16" s="486"/>
      <c r="I16" s="486"/>
      <c r="J16" s="486"/>
      <c r="K16" s="487"/>
      <c r="M16" s="131" t="s">
        <v>31</v>
      </c>
      <c r="R16" s="102"/>
      <c r="S16" s="91"/>
      <c r="T16" s="91"/>
      <c r="U16" s="91"/>
      <c r="V16" s="91"/>
      <c r="W16" s="91"/>
      <c r="X16" s="91"/>
      <c r="Y16" s="91"/>
      <c r="Z16" s="91"/>
    </row>
    <row r="17" spans="1:26" ht="13.35" customHeight="1">
      <c r="A17" s="91"/>
      <c r="B17" s="104"/>
      <c r="C17" s="9"/>
      <c r="D17" s="12"/>
      <c r="E17" s="22"/>
      <c r="F17" s="23"/>
      <c r="G17" s="24"/>
      <c r="H17" s="24"/>
      <c r="I17" s="9"/>
      <c r="J17" s="9"/>
      <c r="K17" s="9"/>
      <c r="L17" s="9"/>
      <c r="M17" s="131"/>
      <c r="N17" s="9"/>
      <c r="O17" s="9"/>
      <c r="P17" s="9"/>
      <c r="Q17" s="9"/>
      <c r="R17" s="102"/>
      <c r="S17" s="93"/>
      <c r="T17" s="93"/>
      <c r="U17" s="91"/>
      <c r="V17" s="91"/>
      <c r="W17" s="91"/>
      <c r="X17" s="91"/>
      <c r="Y17" s="91"/>
      <c r="Z17" s="91"/>
    </row>
    <row r="18" spans="1:26" ht="13.35" customHeight="1">
      <c r="A18" s="91"/>
      <c r="B18" s="105"/>
      <c r="C18" s="38"/>
      <c r="D18" s="37"/>
      <c r="E18" s="37"/>
      <c r="F18" s="37"/>
      <c r="G18" s="37"/>
      <c r="H18" s="37"/>
      <c r="I18" s="37"/>
      <c r="J18" s="37"/>
      <c r="K18" s="37"/>
      <c r="L18" s="36"/>
      <c r="M18" s="36"/>
      <c r="N18" s="36"/>
      <c r="O18" s="36"/>
      <c r="P18" s="37"/>
      <c r="Q18" s="36"/>
      <c r="R18" s="106"/>
      <c r="S18" s="91"/>
      <c r="T18" s="91"/>
      <c r="U18" s="91"/>
      <c r="V18" s="91"/>
      <c r="W18" s="91"/>
      <c r="X18" s="91"/>
      <c r="Y18" s="91"/>
      <c r="Z18" s="91"/>
    </row>
    <row r="19" spans="1:26" ht="13.35" customHeight="1">
      <c r="A19" s="91"/>
      <c r="B19" s="101"/>
      <c r="C19" s="11"/>
      <c r="D19" s="9"/>
      <c r="E19" s="9"/>
      <c r="F19" s="9"/>
      <c r="G19" s="9"/>
      <c r="H19" s="9"/>
      <c r="I19" s="9"/>
      <c r="J19" s="9"/>
      <c r="K19" s="9"/>
      <c r="P19" s="9"/>
      <c r="R19" s="102"/>
      <c r="S19" s="91"/>
      <c r="T19" s="91"/>
      <c r="U19" s="91"/>
      <c r="V19" s="91"/>
      <c r="W19" s="91"/>
      <c r="X19" s="91"/>
      <c r="Y19" s="91"/>
      <c r="Z19" s="91"/>
    </row>
    <row r="20" spans="1:26" s="16" customFormat="1" ht="20.25" customHeight="1">
      <c r="A20" s="92"/>
      <c r="B20" s="108"/>
      <c r="C20" s="8" t="s">
        <v>122</v>
      </c>
      <c r="H20" s="164" t="s">
        <v>17</v>
      </c>
      <c r="I20" s="10"/>
      <c r="J20" s="160" t="s">
        <v>43</v>
      </c>
      <c r="R20" s="107"/>
      <c r="S20" s="92"/>
      <c r="T20" s="92"/>
      <c r="U20" s="92"/>
      <c r="V20" s="92"/>
      <c r="W20" s="92"/>
      <c r="X20" s="92"/>
      <c r="Y20" s="92"/>
      <c r="Z20" s="92"/>
    </row>
    <row r="21" spans="1:26" s="16" customFormat="1" ht="27" customHeight="1">
      <c r="A21" s="92"/>
      <c r="B21" s="108"/>
      <c r="C21" s="437" t="s">
        <v>123</v>
      </c>
      <c r="D21" s="437"/>
      <c r="E21" s="163" t="s">
        <v>124</v>
      </c>
      <c r="F21" s="163" t="s">
        <v>125</v>
      </c>
      <c r="G21" s="163" t="s">
        <v>126</v>
      </c>
      <c r="H21" s="163" t="s">
        <v>127</v>
      </c>
      <c r="I21" s="163" t="s">
        <v>128</v>
      </c>
      <c r="J21" s="515" t="s">
        <v>129</v>
      </c>
      <c r="K21" s="515"/>
      <c r="M21" s="499" t="s">
        <v>130</v>
      </c>
      <c r="N21" s="500"/>
      <c r="O21" s="500"/>
      <c r="P21" s="500"/>
      <c r="Q21" s="501"/>
      <c r="R21" s="107"/>
      <c r="S21" s="92"/>
      <c r="T21" s="92"/>
      <c r="U21" s="92"/>
      <c r="V21" s="92"/>
      <c r="W21" s="92"/>
      <c r="X21" s="92"/>
      <c r="Y21" s="92"/>
      <c r="Z21" s="92"/>
    </row>
    <row r="22" spans="1:26" s="16" customFormat="1" ht="27" customHeight="1">
      <c r="A22" s="92"/>
      <c r="B22" s="108"/>
      <c r="C22" s="437" t="s">
        <v>131</v>
      </c>
      <c r="D22" s="437"/>
      <c r="E22" s="241">
        <v>6</v>
      </c>
      <c r="F22" s="241">
        <v>6</v>
      </c>
      <c r="G22" s="241">
        <v>6</v>
      </c>
      <c r="H22" s="241">
        <v>6</v>
      </c>
      <c r="I22" s="241">
        <v>6</v>
      </c>
      <c r="J22" s="516">
        <f>IF(SUM(E22:I22)&gt;=30.1,"週30時間が上限です！",SUM(E22:I22))</f>
        <v>30</v>
      </c>
      <c r="K22" s="516"/>
      <c r="L22" s="109" t="s">
        <v>132</v>
      </c>
      <c r="M22" s="502" t="str">
        <f>IF(OR(J22&gt;=21,AND(E15&gt;=1100,J22=20)),"　次の３で、社会保険、雇用保険を「有」としてください。",IF(J22=20,"　次の３で、社会保険は「無」、雇用保険は「有」としてください。","　次の３で、社会保険、雇用保険は「無」としてください。"))</f>
        <v>　次の３で、社会保険、雇用保険を「有」としてください。</v>
      </c>
      <c r="N22" s="503"/>
      <c r="O22" s="503"/>
      <c r="P22" s="503"/>
      <c r="Q22" s="504"/>
      <c r="R22" s="107"/>
      <c r="S22" s="92"/>
      <c r="T22" s="92"/>
      <c r="U22" s="92"/>
      <c r="V22" s="92"/>
      <c r="W22" s="92"/>
      <c r="X22" s="92"/>
      <c r="Y22" s="92"/>
      <c r="Z22" s="92"/>
    </row>
    <row r="23" spans="1:26" s="16" customFormat="1" ht="27" customHeight="1">
      <c r="A23" s="92"/>
      <c r="B23" s="103"/>
      <c r="C23" s="7"/>
      <c r="D23" s="7"/>
      <c r="E23" s="7"/>
      <c r="F23" s="7"/>
      <c r="M23" s="505" t="str">
        <f>IF(OR(J22&gt;=21,AND(E15&gt;=1100,J22=20)),"　介護保険は採用予定者が40歳以上の場合に「有」としてください。","　介護保険は「無」としてください。")</f>
        <v>　介護保険は採用予定者が40歳以上の場合に「有」としてください。</v>
      </c>
      <c r="N23" s="506"/>
      <c r="O23" s="506"/>
      <c r="P23" s="506"/>
      <c r="Q23" s="507"/>
      <c r="R23" s="107"/>
      <c r="S23" s="92"/>
      <c r="T23" s="92"/>
      <c r="U23" s="92"/>
      <c r="V23" s="92"/>
      <c r="W23" s="92"/>
      <c r="X23" s="92"/>
      <c r="Y23" s="92"/>
      <c r="Z23" s="92"/>
    </row>
    <row r="24" spans="1:26" s="16" customFormat="1" ht="29.1" customHeight="1">
      <c r="A24" s="92"/>
      <c r="B24" s="103"/>
      <c r="C24" s="80" t="s">
        <v>133</v>
      </c>
      <c r="D24" s="7"/>
      <c r="E24" s="7"/>
      <c r="F24" s="7"/>
      <c r="R24" s="107"/>
      <c r="S24" s="92"/>
      <c r="T24" s="92"/>
      <c r="U24" s="92"/>
      <c r="V24" s="92"/>
      <c r="W24" s="92"/>
      <c r="X24" s="92"/>
      <c r="Y24" s="92"/>
      <c r="Z24" s="92"/>
    </row>
    <row r="25" spans="1:26" s="16" customFormat="1" ht="20.25" customHeight="1">
      <c r="A25" s="92"/>
      <c r="B25" s="103"/>
      <c r="C25" s="7" t="s">
        <v>134</v>
      </c>
      <c r="D25" s="7"/>
      <c r="E25" s="7"/>
      <c r="F25" s="7"/>
      <c r="R25" s="107"/>
      <c r="S25" s="92"/>
      <c r="T25" s="92"/>
      <c r="U25" s="92"/>
      <c r="V25" s="92"/>
      <c r="W25" s="92"/>
      <c r="X25" s="92"/>
      <c r="Y25" s="92"/>
      <c r="Z25" s="92"/>
    </row>
    <row r="26" spans="1:26" s="16" customFormat="1" ht="20.25" customHeight="1">
      <c r="A26" s="92"/>
      <c r="B26" s="103"/>
      <c r="C26" s="7" t="s">
        <v>135</v>
      </c>
      <c r="D26" s="7"/>
      <c r="E26" s="7"/>
      <c r="F26" s="7"/>
      <c r="R26" s="107"/>
      <c r="S26" s="92"/>
      <c r="T26" s="92"/>
      <c r="U26" s="92"/>
      <c r="V26" s="92"/>
      <c r="W26" s="92"/>
      <c r="X26" s="92"/>
      <c r="Y26" s="92"/>
      <c r="Z26" s="92"/>
    </row>
    <row r="27" spans="1:26" s="16" customFormat="1" ht="20.25" customHeight="1">
      <c r="A27" s="92"/>
      <c r="B27" s="103"/>
      <c r="C27" s="7" t="s">
        <v>136</v>
      </c>
      <c r="D27" s="7"/>
      <c r="E27" s="7"/>
      <c r="F27" s="7"/>
      <c r="R27" s="107"/>
      <c r="S27" s="92"/>
      <c r="T27" s="92"/>
      <c r="U27" s="92"/>
      <c r="V27" s="92"/>
      <c r="W27" s="92"/>
      <c r="X27" s="92"/>
      <c r="Y27" s="92"/>
      <c r="Z27" s="92"/>
    </row>
    <row r="28" spans="1:26" ht="13.35" customHeight="1">
      <c r="A28" s="91"/>
      <c r="B28" s="104"/>
      <c r="C28" s="9"/>
      <c r="D28" s="12"/>
      <c r="E28" s="22"/>
      <c r="F28" s="23"/>
      <c r="G28" s="24"/>
      <c r="H28" s="24"/>
      <c r="I28" s="9"/>
      <c r="J28" s="9"/>
      <c r="K28" s="9"/>
      <c r="L28" s="9"/>
      <c r="M28" s="9"/>
      <c r="N28" s="9"/>
      <c r="O28" s="9"/>
      <c r="P28" s="9"/>
      <c r="Q28" s="9"/>
      <c r="R28" s="102"/>
      <c r="S28" s="93"/>
      <c r="T28" s="93"/>
      <c r="U28" s="91"/>
      <c r="V28" s="91"/>
      <c r="W28" s="91"/>
      <c r="X28" s="91"/>
      <c r="Y28" s="91"/>
      <c r="Z28" s="91"/>
    </row>
    <row r="29" spans="1:26" ht="13.35" customHeight="1">
      <c r="A29" s="91"/>
      <c r="B29" s="105"/>
      <c r="C29" s="38"/>
      <c r="D29" s="37"/>
      <c r="E29" s="37"/>
      <c r="F29" s="37"/>
      <c r="G29" s="37"/>
      <c r="H29" s="37"/>
      <c r="I29" s="37"/>
      <c r="J29" s="37"/>
      <c r="K29" s="37"/>
      <c r="L29" s="36"/>
      <c r="M29" s="36"/>
      <c r="N29" s="36"/>
      <c r="O29" s="36"/>
      <c r="P29" s="37"/>
      <c r="Q29" s="36"/>
      <c r="R29" s="106"/>
      <c r="S29" s="91"/>
      <c r="T29" s="91"/>
      <c r="U29" s="91"/>
      <c r="V29" s="91"/>
      <c r="W29" s="91"/>
      <c r="X29" s="91"/>
      <c r="Y29" s="91"/>
      <c r="Z29" s="91"/>
    </row>
    <row r="30" spans="1:26" ht="13.35" customHeight="1">
      <c r="A30" s="91"/>
      <c r="B30" s="101"/>
      <c r="C30" s="11"/>
      <c r="D30" s="9"/>
      <c r="E30" s="9"/>
      <c r="F30" s="9"/>
      <c r="G30" s="9"/>
      <c r="H30" s="9"/>
      <c r="I30" s="9"/>
      <c r="J30" s="9"/>
      <c r="K30" s="9"/>
      <c r="P30" s="9"/>
      <c r="R30" s="102"/>
      <c r="S30" s="91"/>
      <c r="T30" s="91"/>
      <c r="U30" s="91"/>
      <c r="V30" s="91"/>
      <c r="W30" s="91"/>
      <c r="X30" s="91"/>
      <c r="Y30" s="91"/>
      <c r="Z30" s="91"/>
    </row>
    <row r="31" spans="1:26" s="16" customFormat="1" ht="20.25" customHeight="1">
      <c r="A31" s="92"/>
      <c r="B31" s="108"/>
      <c r="C31" s="8" t="s">
        <v>137</v>
      </c>
      <c r="R31" s="110"/>
      <c r="S31" s="93"/>
      <c r="T31" s="93"/>
      <c r="U31" s="93"/>
      <c r="V31" s="92"/>
      <c r="W31" s="92"/>
      <c r="X31" s="92"/>
      <c r="Y31" s="92"/>
      <c r="Z31" s="92"/>
    </row>
    <row r="32" spans="1:26" s="16" customFormat="1" ht="21" customHeight="1">
      <c r="A32" s="92"/>
      <c r="B32" s="108"/>
      <c r="C32" s="7" t="s">
        <v>138</v>
      </c>
      <c r="R32" s="110"/>
      <c r="S32" s="93"/>
      <c r="T32" s="93"/>
      <c r="U32" s="93"/>
      <c r="V32" s="92"/>
      <c r="W32" s="92"/>
      <c r="X32" s="92"/>
      <c r="Y32" s="92"/>
      <c r="Z32" s="92"/>
    </row>
    <row r="33" spans="1:26" s="238" customFormat="1" ht="21" customHeight="1">
      <c r="A33" s="236"/>
      <c r="B33" s="237"/>
      <c r="C33" s="7" t="s">
        <v>41</v>
      </c>
      <c r="D33"/>
      <c r="R33" s="239"/>
      <c r="S33" s="236"/>
      <c r="T33" s="236"/>
      <c r="U33" s="236"/>
      <c r="V33" s="236"/>
      <c r="W33" s="236"/>
      <c r="X33" s="236"/>
      <c r="Y33" s="236"/>
      <c r="Z33" s="236"/>
    </row>
    <row r="34" spans="1:26" s="238" customFormat="1" ht="21" customHeight="1">
      <c r="A34" s="236"/>
      <c r="B34" s="237"/>
      <c r="C34" s="7" t="s">
        <v>42</v>
      </c>
      <c r="D34"/>
      <c r="R34" s="239"/>
      <c r="S34" s="236"/>
      <c r="T34" s="236"/>
      <c r="U34" s="236"/>
      <c r="V34" s="236"/>
      <c r="W34" s="236"/>
      <c r="X34" s="236"/>
      <c r="Y34" s="236"/>
      <c r="Z34" s="236"/>
    </row>
    <row r="35" spans="1:26" s="16" customFormat="1" ht="10.5" customHeight="1">
      <c r="A35" s="92"/>
      <c r="B35" s="108"/>
      <c r="R35" s="110"/>
      <c r="S35" s="93"/>
      <c r="T35" s="93"/>
      <c r="U35" s="93"/>
      <c r="V35" s="92"/>
      <c r="W35" s="92"/>
      <c r="X35" s="92"/>
      <c r="Y35" s="92"/>
      <c r="Z35" s="92"/>
    </row>
    <row r="36" spans="1:26" s="16" customFormat="1" ht="20.25" customHeight="1">
      <c r="A36" s="92"/>
      <c r="B36" s="108"/>
      <c r="D36" s="164" t="s">
        <v>17</v>
      </c>
      <c r="E36" s="10"/>
      <c r="F36" s="160" t="s">
        <v>43</v>
      </c>
      <c r="R36" s="110"/>
      <c r="S36" s="93"/>
      <c r="T36" s="93"/>
      <c r="U36" s="93"/>
      <c r="V36" s="92"/>
      <c r="W36" s="92"/>
      <c r="X36" s="92"/>
      <c r="Y36" s="92"/>
      <c r="Z36" s="92"/>
    </row>
    <row r="37" spans="1:26" s="39" customFormat="1" ht="27" customHeight="1">
      <c r="A37" s="96"/>
      <c r="B37" s="111"/>
      <c r="C37" s="459"/>
      <c r="D37" s="460"/>
      <c r="E37" s="162" t="s">
        <v>44</v>
      </c>
      <c r="F37" s="162" t="s">
        <v>45</v>
      </c>
      <c r="G37" s="162" t="s">
        <v>46</v>
      </c>
      <c r="H37" s="162" t="s">
        <v>47</v>
      </c>
      <c r="I37" s="162" t="s">
        <v>48</v>
      </c>
      <c r="J37" s="162" t="s">
        <v>49</v>
      </c>
      <c r="K37" s="162" t="s">
        <v>50</v>
      </c>
      <c r="L37" s="162" t="s">
        <v>51</v>
      </c>
      <c r="M37" s="162" t="s">
        <v>52</v>
      </c>
      <c r="N37" s="162" t="s">
        <v>53</v>
      </c>
      <c r="O37" s="162" t="s">
        <v>54</v>
      </c>
      <c r="P37" s="162" t="s">
        <v>55</v>
      </c>
      <c r="Q37" s="452" t="s">
        <v>56</v>
      </c>
      <c r="R37" s="453"/>
      <c r="S37" s="97"/>
      <c r="T37" s="97"/>
      <c r="U37" s="97"/>
      <c r="V37" s="96"/>
      <c r="W37" s="96"/>
      <c r="X37" s="96"/>
      <c r="Y37" s="96"/>
      <c r="Z37" s="96"/>
    </row>
    <row r="38" spans="1:26" ht="43.35" customHeight="1">
      <c r="A38" s="91"/>
      <c r="B38" s="103"/>
      <c r="C38" s="458" t="s">
        <v>57</v>
      </c>
      <c r="D38" s="497"/>
      <c r="E38" s="233" t="s">
        <v>58</v>
      </c>
      <c r="F38" s="233" t="s">
        <v>58</v>
      </c>
      <c r="G38" s="233" t="s">
        <v>58</v>
      </c>
      <c r="H38" s="233" t="s">
        <v>58</v>
      </c>
      <c r="I38" s="233" t="s">
        <v>58</v>
      </c>
      <c r="J38" s="233" t="s">
        <v>58</v>
      </c>
      <c r="K38" s="233" t="s">
        <v>58</v>
      </c>
      <c r="L38" s="233" t="s">
        <v>58</v>
      </c>
      <c r="M38" s="233" t="s">
        <v>58</v>
      </c>
      <c r="N38" s="233" t="s">
        <v>58</v>
      </c>
      <c r="O38" s="233" t="s">
        <v>58</v>
      </c>
      <c r="P38" s="233" t="s">
        <v>58</v>
      </c>
      <c r="Q38" s="454" t="s">
        <v>139</v>
      </c>
      <c r="R38" s="455"/>
      <c r="S38" s="93"/>
      <c r="T38" s="93"/>
      <c r="U38" s="93"/>
      <c r="V38" s="91"/>
      <c r="W38" s="91"/>
      <c r="X38" s="91"/>
      <c r="Y38" s="91"/>
      <c r="Z38" s="91"/>
    </row>
    <row r="39" spans="1:26" ht="43.35" customHeight="1">
      <c r="A39" s="91"/>
      <c r="B39" s="103"/>
      <c r="C39" s="456" t="s">
        <v>60</v>
      </c>
      <c r="D39" s="457"/>
      <c r="E39" s="233" t="s">
        <v>58</v>
      </c>
      <c r="F39" s="233" t="s">
        <v>58</v>
      </c>
      <c r="G39" s="233" t="s">
        <v>58</v>
      </c>
      <c r="H39" s="233" t="s">
        <v>58</v>
      </c>
      <c r="I39" s="233" t="s">
        <v>58</v>
      </c>
      <c r="J39" s="233" t="s">
        <v>58</v>
      </c>
      <c r="K39" s="233" t="s">
        <v>58</v>
      </c>
      <c r="L39" s="233" t="s">
        <v>58</v>
      </c>
      <c r="M39" s="233" t="s">
        <v>58</v>
      </c>
      <c r="N39" s="233" t="s">
        <v>58</v>
      </c>
      <c r="O39" s="233" t="s">
        <v>58</v>
      </c>
      <c r="P39" s="233" t="s">
        <v>58</v>
      </c>
      <c r="Q39" s="454" t="s">
        <v>140</v>
      </c>
      <c r="R39" s="455"/>
      <c r="S39" s="93"/>
      <c r="T39" s="93"/>
      <c r="U39" s="93"/>
      <c r="V39" s="91"/>
      <c r="W39" s="91"/>
      <c r="X39" s="91"/>
      <c r="Y39" s="91"/>
      <c r="Z39" s="91"/>
    </row>
    <row r="40" spans="1:26" ht="43.35" customHeight="1">
      <c r="A40" s="91"/>
      <c r="B40" s="103"/>
      <c r="C40" s="456" t="s">
        <v>62</v>
      </c>
      <c r="D40" s="457"/>
      <c r="E40" s="233" t="s">
        <v>58</v>
      </c>
      <c r="F40" s="233" t="s">
        <v>58</v>
      </c>
      <c r="G40" s="233" t="s">
        <v>58</v>
      </c>
      <c r="H40" s="233" t="s">
        <v>58</v>
      </c>
      <c r="I40" s="233" t="s">
        <v>58</v>
      </c>
      <c r="J40" s="233" t="s">
        <v>58</v>
      </c>
      <c r="K40" s="233" t="s">
        <v>58</v>
      </c>
      <c r="L40" s="233" t="s">
        <v>58</v>
      </c>
      <c r="M40" s="233" t="s">
        <v>58</v>
      </c>
      <c r="N40" s="233" t="s">
        <v>58</v>
      </c>
      <c r="O40" s="233" t="s">
        <v>58</v>
      </c>
      <c r="P40" s="233" t="s">
        <v>58</v>
      </c>
      <c r="Q40" s="454" t="s">
        <v>141</v>
      </c>
      <c r="R40" s="455"/>
      <c r="S40" s="93"/>
      <c r="T40" s="93"/>
      <c r="U40" s="93"/>
      <c r="V40" s="91"/>
      <c r="W40" s="91"/>
      <c r="X40" s="91"/>
      <c r="Y40" s="91"/>
      <c r="Z40" s="91"/>
    </row>
    <row r="41" spans="1:26" ht="13.35" customHeight="1">
      <c r="A41" s="91"/>
      <c r="B41" s="104"/>
      <c r="C41" s="9"/>
      <c r="D41" s="12"/>
      <c r="E41" s="22"/>
      <c r="F41" s="23"/>
      <c r="G41" s="24"/>
      <c r="H41" s="24"/>
      <c r="I41" s="9"/>
      <c r="J41" s="9"/>
      <c r="K41" s="9"/>
      <c r="L41" s="9"/>
      <c r="M41" s="9"/>
      <c r="N41" s="9"/>
      <c r="O41" s="9"/>
      <c r="P41" s="9"/>
      <c r="Q41" s="9"/>
      <c r="R41" s="102"/>
      <c r="S41" s="93"/>
      <c r="T41" s="93"/>
      <c r="U41" s="91"/>
      <c r="V41" s="91"/>
      <c r="W41" s="91"/>
      <c r="X41" s="91"/>
      <c r="Y41" s="91"/>
      <c r="Z41" s="91"/>
    </row>
    <row r="42" spans="1:26" ht="13.35" customHeight="1">
      <c r="A42" s="91"/>
      <c r="B42" s="105"/>
      <c r="C42" s="38"/>
      <c r="D42" s="37"/>
      <c r="E42" s="37"/>
      <c r="F42" s="37"/>
      <c r="G42" s="37"/>
      <c r="H42" s="37"/>
      <c r="I42" s="37"/>
      <c r="J42" s="37"/>
      <c r="K42" s="37"/>
      <c r="L42" s="36"/>
      <c r="M42" s="36"/>
      <c r="N42" s="36"/>
      <c r="O42" s="36"/>
      <c r="P42" s="37"/>
      <c r="Q42" s="36"/>
      <c r="R42" s="106"/>
      <c r="S42" s="91"/>
      <c r="T42" s="91"/>
      <c r="U42" s="91"/>
      <c r="V42" s="91"/>
      <c r="W42" s="91"/>
      <c r="X42" s="91"/>
      <c r="Y42" s="91"/>
      <c r="Z42" s="91"/>
    </row>
    <row r="43" spans="1:26" ht="13.35" customHeight="1">
      <c r="A43" s="91"/>
      <c r="B43" s="101"/>
      <c r="C43" s="11"/>
      <c r="D43" s="9"/>
      <c r="E43" s="9"/>
      <c r="F43" s="9"/>
      <c r="G43" s="9"/>
      <c r="H43" s="9"/>
      <c r="I43" s="9"/>
      <c r="J43" s="9"/>
      <c r="K43" s="9"/>
      <c r="P43" s="9"/>
      <c r="R43" s="102"/>
      <c r="S43" s="91"/>
      <c r="T43" s="91"/>
      <c r="U43" s="91"/>
      <c r="V43" s="91"/>
      <c r="W43" s="91"/>
      <c r="X43" s="91"/>
      <c r="Y43" s="91"/>
      <c r="Z43" s="91"/>
    </row>
    <row r="44" spans="1:26" ht="20.25" customHeight="1">
      <c r="A44" s="91"/>
      <c r="B44" s="101"/>
      <c r="C44" s="8" t="s">
        <v>142</v>
      </c>
      <c r="D44" s="9"/>
      <c r="E44" s="9"/>
      <c r="F44" s="9"/>
      <c r="G44" s="9"/>
      <c r="H44" s="9"/>
      <c r="I44" s="9"/>
      <c r="J44" s="9"/>
      <c r="K44" s="9"/>
      <c r="R44" s="110"/>
      <c r="S44" s="93"/>
      <c r="T44" s="93"/>
      <c r="U44" s="93"/>
      <c r="V44" s="91"/>
      <c r="W44" s="91"/>
      <c r="X44" s="91"/>
      <c r="Y44" s="91"/>
      <c r="Z44" s="91"/>
    </row>
    <row r="45" spans="1:26" s="18" customFormat="1" ht="22.5">
      <c r="A45" s="94"/>
      <c r="B45" s="112"/>
      <c r="C45" s="8" t="s">
        <v>65</v>
      </c>
      <c r="F45" s="17"/>
      <c r="G45" s="17"/>
      <c r="H45" s="17"/>
      <c r="I45" s="17"/>
      <c r="J45" s="17"/>
      <c r="K45" s="17"/>
      <c r="P45" s="17"/>
      <c r="R45" s="113"/>
      <c r="S45" s="94"/>
      <c r="T45" s="94"/>
      <c r="U45" s="94"/>
      <c r="V45" s="94"/>
      <c r="W45" s="94"/>
      <c r="X45" s="94"/>
      <c r="Y45" s="94"/>
      <c r="Z45" s="94"/>
    </row>
    <row r="46" spans="1:26" s="18" customFormat="1" ht="22.5">
      <c r="A46" s="94"/>
      <c r="B46" s="112"/>
      <c r="C46" s="8" t="s">
        <v>66</v>
      </c>
      <c r="F46" s="17"/>
      <c r="G46" s="17"/>
      <c r="H46" s="17"/>
      <c r="I46" s="17"/>
      <c r="J46" s="17"/>
      <c r="K46" s="17"/>
      <c r="P46" s="17"/>
      <c r="R46" s="113"/>
      <c r="S46" s="94"/>
      <c r="T46" s="94"/>
      <c r="U46" s="94"/>
      <c r="V46" s="94"/>
      <c r="W46" s="94"/>
      <c r="X46" s="94"/>
      <c r="Y46" s="94"/>
      <c r="Z46" s="94"/>
    </row>
    <row r="47" spans="1:26" s="18" customFormat="1" ht="22.5">
      <c r="A47" s="94"/>
      <c r="B47" s="112"/>
      <c r="C47" s="8" t="s">
        <v>143</v>
      </c>
      <c r="F47" s="17"/>
      <c r="G47" s="17"/>
      <c r="H47" s="17"/>
      <c r="I47" s="17"/>
      <c r="J47" s="17"/>
      <c r="K47" s="17"/>
      <c r="P47" s="17"/>
      <c r="R47" s="113"/>
      <c r="S47" s="94"/>
      <c r="T47" s="94"/>
      <c r="U47" s="94"/>
      <c r="V47" s="94"/>
      <c r="W47" s="94"/>
      <c r="X47" s="94"/>
      <c r="Y47" s="94"/>
      <c r="Z47" s="94"/>
    </row>
    <row r="48" spans="1:26" s="18" customFormat="1" ht="22.5">
      <c r="A48" s="94"/>
      <c r="B48" s="112"/>
      <c r="C48" s="8" t="s">
        <v>68</v>
      </c>
      <c r="F48" s="17"/>
      <c r="G48" s="17"/>
      <c r="H48" s="17"/>
      <c r="I48" s="17"/>
      <c r="J48" s="17"/>
      <c r="K48" s="17"/>
      <c r="P48" s="17"/>
      <c r="R48" s="113"/>
      <c r="S48" s="94"/>
      <c r="T48" s="94"/>
      <c r="U48" s="94"/>
      <c r="V48" s="94"/>
      <c r="W48" s="94"/>
      <c r="X48" s="94"/>
      <c r="Y48" s="94"/>
      <c r="Z48" s="94"/>
    </row>
    <row r="49" spans="1:26" s="18" customFormat="1" ht="22.5">
      <c r="A49" s="94"/>
      <c r="B49" s="112"/>
      <c r="C49" s="8" t="s">
        <v>69</v>
      </c>
      <c r="F49" s="17"/>
      <c r="G49" s="17"/>
      <c r="H49" s="17"/>
      <c r="I49" s="17"/>
      <c r="J49" s="17"/>
      <c r="K49" s="17"/>
      <c r="P49" s="17"/>
      <c r="R49" s="113"/>
      <c r="S49" s="94"/>
      <c r="T49" s="94"/>
      <c r="U49" s="94"/>
      <c r="V49" s="94"/>
      <c r="W49" s="94"/>
      <c r="X49" s="94"/>
      <c r="Y49" s="94"/>
      <c r="Z49" s="94"/>
    </row>
    <row r="50" spans="1:26" s="18" customFormat="1" ht="22.5">
      <c r="A50" s="94"/>
      <c r="B50" s="112"/>
      <c r="C50" s="8" t="s">
        <v>366</v>
      </c>
      <c r="F50" s="17"/>
      <c r="G50" s="17"/>
      <c r="H50" s="17"/>
      <c r="I50" s="17"/>
      <c r="J50" s="17"/>
      <c r="K50" s="17"/>
      <c r="P50" s="17"/>
      <c r="R50" s="113"/>
      <c r="S50" s="94"/>
      <c r="T50" s="94"/>
      <c r="U50" s="94"/>
      <c r="V50" s="94"/>
      <c r="W50" s="94"/>
      <c r="X50" s="94"/>
      <c r="Y50" s="94"/>
      <c r="Z50" s="94"/>
    </row>
    <row r="51" spans="1:26" s="18" customFormat="1" ht="22.5">
      <c r="A51" s="94"/>
      <c r="B51" s="112"/>
      <c r="C51" s="8" t="s">
        <v>367</v>
      </c>
      <c r="F51" s="17"/>
      <c r="G51" s="17"/>
      <c r="H51" s="17"/>
      <c r="I51" s="17"/>
      <c r="J51" s="17"/>
      <c r="K51" s="17"/>
      <c r="P51" s="17"/>
      <c r="R51" s="113"/>
      <c r="S51" s="94"/>
      <c r="T51" s="94"/>
      <c r="U51" s="94"/>
      <c r="V51" s="94"/>
      <c r="W51" s="94"/>
      <c r="X51" s="94"/>
      <c r="Y51" s="94"/>
      <c r="Z51" s="94"/>
    </row>
    <row r="52" spans="1:26" s="18" customFormat="1" ht="22.5">
      <c r="A52" s="94"/>
      <c r="B52" s="112"/>
      <c r="C52" s="8" t="s">
        <v>474</v>
      </c>
      <c r="F52" s="17"/>
      <c r="G52" s="17"/>
      <c r="H52" s="17"/>
      <c r="I52" s="17"/>
      <c r="J52" s="17"/>
      <c r="K52" s="17"/>
      <c r="P52" s="17"/>
      <c r="R52" s="113"/>
      <c r="S52" s="94"/>
      <c r="T52" s="94"/>
      <c r="U52" s="94"/>
      <c r="V52" s="94"/>
      <c r="W52" s="94"/>
      <c r="X52" s="94"/>
      <c r="Y52" s="94"/>
      <c r="Z52" s="94"/>
    </row>
    <row r="53" spans="1:26" s="18" customFormat="1" ht="22.5">
      <c r="A53" s="94"/>
      <c r="B53" s="112"/>
      <c r="C53" s="8" t="s">
        <v>475</v>
      </c>
      <c r="F53" s="17"/>
      <c r="G53" s="17"/>
      <c r="H53" s="17"/>
      <c r="I53" s="17"/>
      <c r="J53" s="17"/>
      <c r="K53" s="17"/>
      <c r="P53" s="17"/>
      <c r="R53" s="113"/>
      <c r="S53" s="94"/>
      <c r="T53" s="94"/>
      <c r="U53" s="94"/>
      <c r="V53" s="94"/>
      <c r="W53" s="94"/>
      <c r="X53" s="94"/>
      <c r="Y53" s="94"/>
      <c r="Z53" s="94"/>
    </row>
    <row r="54" spans="1:26" s="18" customFormat="1" ht="14.45" customHeight="1">
      <c r="A54" s="94"/>
      <c r="B54" s="112"/>
      <c r="F54" s="17"/>
      <c r="G54" s="17"/>
      <c r="H54" s="17"/>
      <c r="I54" s="17"/>
      <c r="J54" s="17"/>
      <c r="K54" s="17"/>
      <c r="P54" s="17"/>
      <c r="R54" s="113"/>
      <c r="S54" s="94"/>
      <c r="T54" s="94"/>
      <c r="U54" s="94"/>
      <c r="V54" s="94"/>
      <c r="W54" s="94"/>
      <c r="X54" s="94"/>
      <c r="Y54" s="94"/>
      <c r="Z54" s="94"/>
    </row>
    <row r="55" spans="1:26" ht="26.1" customHeight="1">
      <c r="A55" s="91"/>
      <c r="B55" s="103"/>
      <c r="C55" s="8"/>
      <c r="D55" s="164" t="s">
        <v>17</v>
      </c>
      <c r="E55" s="10"/>
      <c r="F55" s="160" t="s">
        <v>18</v>
      </c>
      <c r="G55" s="12"/>
      <c r="H55" s="12"/>
      <c r="I55" s="9"/>
      <c r="K55" s="12"/>
      <c r="L55" s="12"/>
      <c r="M55" s="12"/>
      <c r="N55" s="14"/>
      <c r="O55" s="9"/>
      <c r="P55" s="9"/>
      <c r="Q55" s="9"/>
      <c r="R55" s="114"/>
      <c r="S55" s="91"/>
      <c r="T55" s="91"/>
      <c r="U55" s="91"/>
      <c r="V55" s="91"/>
      <c r="W55" s="91"/>
      <c r="X55" s="91"/>
      <c r="Y55" s="91"/>
      <c r="Z55" s="91"/>
    </row>
    <row r="56" spans="1:26" ht="25.35" customHeight="1">
      <c r="A56" s="91"/>
      <c r="B56" s="103"/>
      <c r="C56" s="438" t="s">
        <v>70</v>
      </c>
      <c r="D56" s="438"/>
      <c r="E56" s="31" t="s">
        <v>44</v>
      </c>
      <c r="F56" s="31" t="s">
        <v>45</v>
      </c>
      <c r="G56" s="31" t="s">
        <v>46</v>
      </c>
      <c r="H56" s="31" t="s">
        <v>47</v>
      </c>
      <c r="I56" s="31" t="s">
        <v>48</v>
      </c>
      <c r="J56" s="31" t="s">
        <v>49</v>
      </c>
      <c r="K56" s="31" t="s">
        <v>50</v>
      </c>
      <c r="L56" s="31" t="s">
        <v>51</v>
      </c>
      <c r="M56" s="31" t="s">
        <v>52</v>
      </c>
      <c r="N56" s="31" t="s">
        <v>53</v>
      </c>
      <c r="O56" s="31" t="s">
        <v>54</v>
      </c>
      <c r="P56" s="31" t="s">
        <v>55</v>
      </c>
      <c r="Q56" s="31" t="s">
        <v>71</v>
      </c>
      <c r="R56" s="102"/>
      <c r="S56" s="91"/>
      <c r="T56" s="91"/>
      <c r="U56" s="91"/>
      <c r="V56" s="91"/>
      <c r="W56" s="91"/>
      <c r="X56" s="91"/>
      <c r="Y56" s="91"/>
      <c r="Z56" s="91"/>
    </row>
    <row r="57" spans="1:26" ht="21" customHeight="1">
      <c r="A57" s="91"/>
      <c r="B57" s="103"/>
      <c r="C57" s="437" t="s">
        <v>72</v>
      </c>
      <c r="D57" s="437"/>
      <c r="E57" s="233" t="s">
        <v>58</v>
      </c>
      <c r="F57" s="233" t="s">
        <v>58</v>
      </c>
      <c r="G57" s="233" t="s">
        <v>58</v>
      </c>
      <c r="H57" s="233" t="s">
        <v>58</v>
      </c>
      <c r="I57" s="233" t="s">
        <v>58</v>
      </c>
      <c r="J57" s="233" t="s">
        <v>58</v>
      </c>
      <c r="K57" s="233" t="s">
        <v>58</v>
      </c>
      <c r="L57" s="233" t="s">
        <v>58</v>
      </c>
      <c r="M57" s="233" t="s">
        <v>58</v>
      </c>
      <c r="N57" s="233" t="s">
        <v>58</v>
      </c>
      <c r="O57" s="233" t="s">
        <v>58</v>
      </c>
      <c r="P57" s="233" t="s">
        <v>58</v>
      </c>
      <c r="Q57" s="90"/>
      <c r="R57" s="102"/>
      <c r="S57" s="91"/>
      <c r="T57" s="91"/>
      <c r="U57" s="91"/>
      <c r="V57" s="91"/>
      <c r="W57" s="91"/>
      <c r="X57" s="91"/>
      <c r="Y57" s="91"/>
      <c r="Z57" s="91"/>
    </row>
    <row r="58" spans="1:26" ht="22.5" customHeight="1">
      <c r="A58" s="91"/>
      <c r="B58" s="103"/>
      <c r="C58" s="438" t="s">
        <v>144</v>
      </c>
      <c r="D58" s="438"/>
      <c r="E58" s="40">
        <f>'（済）メンテナンス用_勤務日数'!C44</f>
        <v>21</v>
      </c>
      <c r="F58" s="40">
        <f>'（済）メンテナンス用_勤務日数'!D44</f>
        <v>20</v>
      </c>
      <c r="G58" s="40">
        <f>'（済）メンテナンス用_勤務日数'!E44</f>
        <v>21</v>
      </c>
      <c r="H58" s="40">
        <f>'（済）メンテナンス用_勤務日数'!F44</f>
        <v>22</v>
      </c>
      <c r="I58" s="40">
        <f>'（済）メンテナンス用_勤務日数'!G44</f>
        <v>20</v>
      </c>
      <c r="J58" s="40">
        <f>'（済）メンテナンス用_勤務日数'!H44</f>
        <v>20</v>
      </c>
      <c r="K58" s="40">
        <f>'（済）メンテナンス用_勤務日数'!I44</f>
        <v>22</v>
      </c>
      <c r="L58" s="40">
        <f>'（済）メンテナンス用_勤務日数'!J44</f>
        <v>18</v>
      </c>
      <c r="M58" s="40">
        <f>'（済）メンテナンス用_勤務日数'!K44</f>
        <v>20</v>
      </c>
      <c r="N58" s="40">
        <f>'（済）メンテナンス用_勤務日数'!L44</f>
        <v>19</v>
      </c>
      <c r="O58" s="40">
        <f>'（済）メンテナンス用_勤務日数'!M44</f>
        <v>18</v>
      </c>
      <c r="P58" s="40">
        <f>'（済）メンテナンス用_勤務日数'!N44</f>
        <v>21</v>
      </c>
      <c r="Q58" s="87">
        <f>SUM(E58:P58)</f>
        <v>242</v>
      </c>
      <c r="R58" s="102"/>
      <c r="S58" s="91"/>
      <c r="T58" s="91"/>
      <c r="U58" s="91"/>
      <c r="V58" s="91"/>
      <c r="W58" s="91"/>
      <c r="X58" s="91"/>
      <c r="Y58" s="91"/>
      <c r="Z58" s="91"/>
    </row>
    <row r="59" spans="1:26" ht="22.5" customHeight="1">
      <c r="A59" s="91"/>
      <c r="B59" s="103"/>
      <c r="C59" s="438" t="s">
        <v>74</v>
      </c>
      <c r="D59" s="438"/>
      <c r="E59" s="40">
        <f>'（済）メンテナンス用_勤務日数'!C53</f>
        <v>126</v>
      </c>
      <c r="F59" s="40">
        <f>'（済）メンテナンス用_勤務日数'!D53</f>
        <v>120</v>
      </c>
      <c r="G59" s="40">
        <f>'（済）メンテナンス用_勤務日数'!E53</f>
        <v>126</v>
      </c>
      <c r="H59" s="40">
        <f>'（済）メンテナンス用_勤務日数'!F53</f>
        <v>132</v>
      </c>
      <c r="I59" s="40">
        <f>'（済）メンテナンス用_勤務日数'!G53</f>
        <v>120</v>
      </c>
      <c r="J59" s="40">
        <f>'（済）メンテナンス用_勤務日数'!H53</f>
        <v>120</v>
      </c>
      <c r="K59" s="40">
        <f>'（済）メンテナンス用_勤務日数'!I53</f>
        <v>132</v>
      </c>
      <c r="L59" s="40">
        <f>'（済）メンテナンス用_勤務日数'!J53</f>
        <v>108</v>
      </c>
      <c r="M59" s="40">
        <f>'（済）メンテナンス用_勤務日数'!K53</f>
        <v>120</v>
      </c>
      <c r="N59" s="40">
        <f>'（済）メンテナンス用_勤務日数'!L53</f>
        <v>114</v>
      </c>
      <c r="O59" s="40">
        <f>'（済）メンテナンス用_勤務日数'!M53</f>
        <v>108</v>
      </c>
      <c r="P59" s="40">
        <f>'（済）メンテナンス用_勤務日数'!N53</f>
        <v>126</v>
      </c>
      <c r="Q59" s="87">
        <f>SUM(E59:P59)</f>
        <v>1452</v>
      </c>
      <c r="R59" s="102"/>
      <c r="S59" s="91"/>
      <c r="T59" s="91"/>
      <c r="U59" s="91"/>
      <c r="V59" s="91"/>
      <c r="W59" s="91"/>
      <c r="X59" s="91"/>
      <c r="Y59" s="91"/>
      <c r="Z59" s="91"/>
    </row>
    <row r="60" spans="1:26" ht="22.5" customHeight="1">
      <c r="A60" s="91"/>
      <c r="B60" s="103"/>
      <c r="C60" s="445" t="s">
        <v>75</v>
      </c>
      <c r="D60" s="161" t="s">
        <v>76</v>
      </c>
      <c r="E60" s="240">
        <v>0</v>
      </c>
      <c r="F60" s="240">
        <v>0</v>
      </c>
      <c r="G60" s="240">
        <v>0</v>
      </c>
      <c r="H60" s="240">
        <v>0</v>
      </c>
      <c r="I60" s="240">
        <v>0</v>
      </c>
      <c r="J60" s="240">
        <v>0</v>
      </c>
      <c r="K60" s="240">
        <v>0</v>
      </c>
      <c r="L60" s="240">
        <v>0</v>
      </c>
      <c r="M60" s="240">
        <v>0</v>
      </c>
      <c r="N60" s="240">
        <v>0</v>
      </c>
      <c r="O60" s="240">
        <v>0</v>
      </c>
      <c r="P60" s="240">
        <v>0</v>
      </c>
      <c r="Q60" s="88">
        <f t="shared" ref="Q60" si="0">SUM(E60:P60)</f>
        <v>0</v>
      </c>
      <c r="R60" s="102"/>
      <c r="S60" s="91"/>
      <c r="T60" s="91"/>
      <c r="U60" s="91"/>
      <c r="V60" s="91"/>
      <c r="W60" s="91"/>
      <c r="X60" s="91"/>
      <c r="Y60" s="91"/>
      <c r="Z60" s="91"/>
    </row>
    <row r="61" spans="1:26" ht="22.5" customHeight="1">
      <c r="A61" s="91"/>
      <c r="B61" s="103"/>
      <c r="C61" s="446"/>
      <c r="D61" s="161" t="s">
        <v>77</v>
      </c>
      <c r="E61" s="20">
        <f>E60*E62</f>
        <v>0</v>
      </c>
      <c r="F61" s="20">
        <f t="shared" ref="F61:P61" si="1">F60*F62</f>
        <v>0</v>
      </c>
      <c r="G61" s="20">
        <f t="shared" si="1"/>
        <v>0</v>
      </c>
      <c r="H61" s="20">
        <f t="shared" si="1"/>
        <v>0</v>
      </c>
      <c r="I61" s="20">
        <f t="shared" si="1"/>
        <v>0</v>
      </c>
      <c r="J61" s="20">
        <f t="shared" si="1"/>
        <v>0</v>
      </c>
      <c r="K61" s="20">
        <f t="shared" si="1"/>
        <v>0</v>
      </c>
      <c r="L61" s="20">
        <f t="shared" si="1"/>
        <v>0</v>
      </c>
      <c r="M61" s="20">
        <f t="shared" si="1"/>
        <v>0</v>
      </c>
      <c r="N61" s="20">
        <f t="shared" si="1"/>
        <v>0</v>
      </c>
      <c r="O61" s="20">
        <f t="shared" si="1"/>
        <v>0</v>
      </c>
      <c r="P61" s="20">
        <f t="shared" si="1"/>
        <v>0</v>
      </c>
      <c r="Q61" s="88">
        <f>SUM(E61:P61)</f>
        <v>0</v>
      </c>
      <c r="R61" s="102"/>
      <c r="S61" s="91"/>
      <c r="T61" s="91"/>
      <c r="U61" s="91"/>
      <c r="V61" s="91"/>
      <c r="W61" s="91"/>
      <c r="X61" s="91"/>
      <c r="Y61" s="91"/>
      <c r="Z61" s="91"/>
    </row>
    <row r="62" spans="1:26" ht="22.5" customHeight="1">
      <c r="A62" s="91"/>
      <c r="B62" s="103"/>
      <c r="C62" s="442" t="s">
        <v>78</v>
      </c>
      <c r="D62" s="162" t="s">
        <v>119</v>
      </c>
      <c r="E62" s="41">
        <f>$E$15</f>
        <v>1160</v>
      </c>
      <c r="F62" s="41">
        <f t="shared" ref="F62:P62" si="2">$E$15</f>
        <v>1160</v>
      </c>
      <c r="G62" s="41">
        <f t="shared" si="2"/>
        <v>1160</v>
      </c>
      <c r="H62" s="41">
        <f t="shared" si="2"/>
        <v>1160</v>
      </c>
      <c r="I62" s="41">
        <f t="shared" si="2"/>
        <v>1160</v>
      </c>
      <c r="J62" s="41">
        <f t="shared" si="2"/>
        <v>1160</v>
      </c>
      <c r="K62" s="41">
        <f t="shared" si="2"/>
        <v>1160</v>
      </c>
      <c r="L62" s="41">
        <f t="shared" si="2"/>
        <v>1160</v>
      </c>
      <c r="M62" s="41">
        <f t="shared" si="2"/>
        <v>1160</v>
      </c>
      <c r="N62" s="41">
        <f t="shared" si="2"/>
        <v>1160</v>
      </c>
      <c r="O62" s="41">
        <f t="shared" si="2"/>
        <v>1160</v>
      </c>
      <c r="P62" s="41">
        <f t="shared" si="2"/>
        <v>1160</v>
      </c>
      <c r="Q62" s="83" t="s">
        <v>80</v>
      </c>
      <c r="R62" s="102"/>
      <c r="S62" s="91"/>
      <c r="T62" s="91"/>
      <c r="U62" s="91"/>
      <c r="V62" s="91"/>
      <c r="W62" s="91"/>
      <c r="X62" s="91"/>
      <c r="Y62" s="91"/>
      <c r="Z62" s="91"/>
    </row>
    <row r="63" spans="1:26" s="15" customFormat="1" ht="22.5" customHeight="1">
      <c r="A63" s="95"/>
      <c r="B63" s="115"/>
      <c r="C63" s="443"/>
      <c r="D63" s="31" t="s">
        <v>81</v>
      </c>
      <c r="E63" s="41">
        <f>E62*E59-E61</f>
        <v>146160</v>
      </c>
      <c r="F63" s="41">
        <f>F62*F59-F61</f>
        <v>139200</v>
      </c>
      <c r="G63" s="41">
        <f>G62*G59-G61</f>
        <v>146160</v>
      </c>
      <c r="H63" s="41">
        <f>H62*H59-H61</f>
        <v>153120</v>
      </c>
      <c r="I63" s="41">
        <f t="shared" ref="I63:P63" si="3">I62*I59-I61</f>
        <v>139200</v>
      </c>
      <c r="J63" s="41">
        <f t="shared" si="3"/>
        <v>139200</v>
      </c>
      <c r="K63" s="41">
        <f t="shared" si="3"/>
        <v>153120</v>
      </c>
      <c r="L63" s="41">
        <f t="shared" si="3"/>
        <v>125280</v>
      </c>
      <c r="M63" s="41">
        <f t="shared" si="3"/>
        <v>139200</v>
      </c>
      <c r="N63" s="41">
        <f t="shared" si="3"/>
        <v>132240</v>
      </c>
      <c r="O63" s="41">
        <f t="shared" si="3"/>
        <v>125280</v>
      </c>
      <c r="P63" s="41">
        <f t="shared" si="3"/>
        <v>146160</v>
      </c>
      <c r="Q63" s="42">
        <f>SUM(E63:P63)</f>
        <v>1684320</v>
      </c>
      <c r="R63" s="116"/>
      <c r="S63" s="95"/>
      <c r="T63" s="95"/>
      <c r="U63" s="95"/>
      <c r="V63" s="95"/>
      <c r="W63" s="95"/>
      <c r="X63" s="95"/>
      <c r="Y63" s="95"/>
      <c r="Z63" s="95"/>
    </row>
    <row r="64" spans="1:26" s="15" customFormat="1" ht="22.5" customHeight="1">
      <c r="A64" s="95"/>
      <c r="B64" s="115"/>
      <c r="C64" s="443"/>
      <c r="D64" s="31" t="s">
        <v>32</v>
      </c>
      <c r="E64" s="41">
        <f>$E$16</f>
        <v>20000</v>
      </c>
      <c r="F64" s="41">
        <f t="shared" ref="F64:P64" si="4">$E$16</f>
        <v>20000</v>
      </c>
      <c r="G64" s="41">
        <f t="shared" si="4"/>
        <v>20000</v>
      </c>
      <c r="H64" s="41">
        <f t="shared" si="4"/>
        <v>20000</v>
      </c>
      <c r="I64" s="41">
        <f t="shared" si="4"/>
        <v>20000</v>
      </c>
      <c r="J64" s="41">
        <f t="shared" si="4"/>
        <v>20000</v>
      </c>
      <c r="K64" s="41">
        <f t="shared" si="4"/>
        <v>20000</v>
      </c>
      <c r="L64" s="41">
        <f t="shared" si="4"/>
        <v>20000</v>
      </c>
      <c r="M64" s="41">
        <f t="shared" si="4"/>
        <v>20000</v>
      </c>
      <c r="N64" s="41">
        <f t="shared" si="4"/>
        <v>20000</v>
      </c>
      <c r="O64" s="41">
        <f t="shared" si="4"/>
        <v>20000</v>
      </c>
      <c r="P64" s="41">
        <f t="shared" si="4"/>
        <v>20000</v>
      </c>
      <c r="Q64" s="42">
        <f>SUM(E64:P64)</f>
        <v>240000</v>
      </c>
      <c r="R64" s="116"/>
      <c r="S64" s="95"/>
      <c r="T64" s="95"/>
      <c r="U64" s="95"/>
      <c r="V64" s="95"/>
      <c r="W64" s="95"/>
      <c r="X64" s="95"/>
      <c r="Y64" s="95"/>
      <c r="Z64" s="95"/>
    </row>
    <row r="65" spans="1:26" s="15" customFormat="1" ht="22.5" customHeight="1">
      <c r="A65" s="95"/>
      <c r="B65" s="115"/>
      <c r="C65" s="443"/>
      <c r="D65" s="31" t="s">
        <v>82</v>
      </c>
      <c r="E65" s="240">
        <v>0</v>
      </c>
      <c r="F65" s="240">
        <v>0</v>
      </c>
      <c r="G65" s="240">
        <v>0</v>
      </c>
      <c r="H65" s="240">
        <v>0</v>
      </c>
      <c r="I65" s="240">
        <v>0</v>
      </c>
      <c r="J65" s="240">
        <v>0</v>
      </c>
      <c r="K65" s="240">
        <v>0</v>
      </c>
      <c r="L65" s="240">
        <v>0</v>
      </c>
      <c r="M65" s="240">
        <v>0</v>
      </c>
      <c r="N65" s="240">
        <v>0</v>
      </c>
      <c r="O65" s="240">
        <v>0</v>
      </c>
      <c r="P65" s="240">
        <v>0</v>
      </c>
      <c r="Q65" s="43">
        <f>SUM(E65:P65)</f>
        <v>0</v>
      </c>
      <c r="R65" s="116"/>
      <c r="S65" s="95"/>
      <c r="T65" s="95"/>
      <c r="U65" s="95"/>
      <c r="V65" s="95"/>
      <c r="W65" s="95"/>
      <c r="X65" s="95"/>
      <c r="Y65" s="95"/>
      <c r="Z65" s="95"/>
    </row>
    <row r="66" spans="1:26" s="15" customFormat="1" ht="22.5" customHeight="1">
      <c r="A66" s="95"/>
      <c r="B66" s="115"/>
      <c r="C66" s="444"/>
      <c r="D66" s="32" t="s">
        <v>83</v>
      </c>
      <c r="E66" s="136">
        <f>IF(E57="無","0",SUM(E63:E65))</f>
        <v>166160</v>
      </c>
      <c r="F66" s="136">
        <f>IF(F57="無","0",SUM(F63:F65))</f>
        <v>159200</v>
      </c>
      <c r="G66" s="136">
        <f t="shared" ref="G66:P66" si="5">IF(G57="無","0",SUM(G63:G65))</f>
        <v>166160</v>
      </c>
      <c r="H66" s="136">
        <f t="shared" si="5"/>
        <v>173120</v>
      </c>
      <c r="I66" s="136">
        <f t="shared" si="5"/>
        <v>159200</v>
      </c>
      <c r="J66" s="136">
        <f t="shared" si="5"/>
        <v>159200</v>
      </c>
      <c r="K66" s="136">
        <f t="shared" si="5"/>
        <v>173120</v>
      </c>
      <c r="L66" s="136">
        <f t="shared" si="5"/>
        <v>145280</v>
      </c>
      <c r="M66" s="136">
        <f t="shared" si="5"/>
        <v>159200</v>
      </c>
      <c r="N66" s="136">
        <f t="shared" si="5"/>
        <v>152240</v>
      </c>
      <c r="O66" s="136">
        <f t="shared" si="5"/>
        <v>145280</v>
      </c>
      <c r="P66" s="136">
        <f t="shared" si="5"/>
        <v>166160</v>
      </c>
      <c r="Q66" s="44">
        <f>SUM(E66:P66)</f>
        <v>1924320</v>
      </c>
      <c r="R66" s="116"/>
      <c r="S66" s="95"/>
      <c r="T66" s="95"/>
      <c r="U66" s="95"/>
      <c r="V66" s="95"/>
      <c r="W66" s="95"/>
      <c r="X66" s="95"/>
      <c r="Y66" s="95"/>
      <c r="Z66" s="95"/>
    </row>
    <row r="67" spans="1:26" s="15" customFormat="1" ht="22.5" customHeight="1">
      <c r="A67" s="95"/>
      <c r="B67" s="115"/>
      <c r="C67" s="463" t="s">
        <v>84</v>
      </c>
      <c r="D67" s="31" t="s">
        <v>85</v>
      </c>
      <c r="E67" s="43">
        <f t="shared" ref="E67:P67" si="6">IF(E38="有",INT(E101*E107/1000/2),0)</f>
        <v>6475</v>
      </c>
      <c r="F67" s="43">
        <f t="shared" si="6"/>
        <v>6475</v>
      </c>
      <c r="G67" s="43">
        <f t="shared" si="6"/>
        <v>6475</v>
      </c>
      <c r="H67" s="43">
        <f t="shared" si="6"/>
        <v>6475</v>
      </c>
      <c r="I67" s="43">
        <f t="shared" si="6"/>
        <v>6475</v>
      </c>
      <c r="J67" s="43">
        <f t="shared" si="6"/>
        <v>6475</v>
      </c>
      <c r="K67" s="43">
        <f>IF(K38="有",INT(K101*K107/1000/2),0)</f>
        <v>6475</v>
      </c>
      <c r="L67" s="43">
        <f t="shared" si="6"/>
        <v>6475</v>
      </c>
      <c r="M67" s="43">
        <f t="shared" si="6"/>
        <v>6475</v>
      </c>
      <c r="N67" s="43">
        <f t="shared" si="6"/>
        <v>6475</v>
      </c>
      <c r="O67" s="43">
        <f t="shared" si="6"/>
        <v>6475</v>
      </c>
      <c r="P67" s="43">
        <f t="shared" si="6"/>
        <v>6475</v>
      </c>
      <c r="Q67" s="43">
        <f>SUM(E67:P67)</f>
        <v>77700</v>
      </c>
      <c r="R67" s="349" t="s">
        <v>17</v>
      </c>
      <c r="S67" s="95"/>
      <c r="T67" s="95"/>
      <c r="U67" s="95"/>
      <c r="V67" s="95"/>
      <c r="W67" s="95"/>
      <c r="X67" s="95"/>
      <c r="Y67" s="95"/>
      <c r="Z67" s="95"/>
    </row>
    <row r="68" spans="1:26" s="15" customFormat="1" ht="22.5" customHeight="1">
      <c r="A68" s="95"/>
      <c r="B68" s="115"/>
      <c r="C68" s="463"/>
      <c r="D68" s="31" t="s">
        <v>86</v>
      </c>
      <c r="E68" s="43">
        <f t="shared" ref="E68:P68" si="7">IF(E38="有",INT(E102*E108/1000/2),0)</f>
        <v>14640</v>
      </c>
      <c r="F68" s="43">
        <f t="shared" si="7"/>
        <v>14640</v>
      </c>
      <c r="G68" s="43">
        <f t="shared" si="7"/>
        <v>14640</v>
      </c>
      <c r="H68" s="43">
        <f t="shared" si="7"/>
        <v>14640</v>
      </c>
      <c r="I68" s="43">
        <f t="shared" si="7"/>
        <v>14640</v>
      </c>
      <c r="J68" s="43">
        <f t="shared" si="7"/>
        <v>14640</v>
      </c>
      <c r="K68" s="43">
        <f t="shared" si="7"/>
        <v>14640</v>
      </c>
      <c r="L68" s="43">
        <f t="shared" si="7"/>
        <v>14640</v>
      </c>
      <c r="M68" s="43">
        <f t="shared" si="7"/>
        <v>14640</v>
      </c>
      <c r="N68" s="43">
        <f t="shared" si="7"/>
        <v>14640</v>
      </c>
      <c r="O68" s="43">
        <f t="shared" si="7"/>
        <v>14640</v>
      </c>
      <c r="P68" s="43">
        <f t="shared" si="7"/>
        <v>14640</v>
      </c>
      <c r="Q68" s="43">
        <f t="shared" ref="Q68:Q73" si="8">SUM(E68:P68)</f>
        <v>175680</v>
      </c>
      <c r="R68" s="116"/>
      <c r="S68" s="95"/>
      <c r="T68" s="95"/>
      <c r="U68" s="95"/>
      <c r="V68" s="95"/>
      <c r="W68" s="95"/>
      <c r="X68" s="95"/>
      <c r="Y68" s="95"/>
      <c r="Z68" s="95"/>
    </row>
    <row r="69" spans="1:26" s="15" customFormat="1" ht="22.5" customHeight="1">
      <c r="A69" s="95"/>
      <c r="B69" s="115"/>
      <c r="C69" s="463"/>
      <c r="D69" s="31" t="s">
        <v>87</v>
      </c>
      <c r="E69" s="45" t="s">
        <v>145</v>
      </c>
      <c r="F69" s="45" t="s">
        <v>145</v>
      </c>
      <c r="G69" s="45" t="s">
        <v>145</v>
      </c>
      <c r="H69" s="45" t="s">
        <v>145</v>
      </c>
      <c r="I69" s="45" t="s">
        <v>145</v>
      </c>
      <c r="J69" s="45" t="s">
        <v>145</v>
      </c>
      <c r="K69" s="45" t="s">
        <v>145</v>
      </c>
      <c r="L69" s="45" t="s">
        <v>145</v>
      </c>
      <c r="M69" s="45" t="s">
        <v>145</v>
      </c>
      <c r="N69" s="45" t="s">
        <v>145</v>
      </c>
      <c r="O69" s="45" t="s">
        <v>145</v>
      </c>
      <c r="P69" s="45" t="s">
        <v>145</v>
      </c>
      <c r="Q69" s="43">
        <f t="shared" si="8"/>
        <v>0</v>
      </c>
      <c r="R69" s="116"/>
      <c r="S69" s="95"/>
      <c r="T69" s="95"/>
      <c r="U69" s="95"/>
      <c r="V69" s="95"/>
      <c r="W69" s="95"/>
      <c r="X69" s="95"/>
      <c r="Y69" s="95"/>
      <c r="Z69" s="95"/>
    </row>
    <row r="70" spans="1:26" s="15" customFormat="1" ht="22.5" customHeight="1">
      <c r="A70" s="95"/>
      <c r="B70" s="115"/>
      <c r="C70" s="463"/>
      <c r="D70" s="31" t="s">
        <v>88</v>
      </c>
      <c r="E70" s="45" t="s">
        <v>145</v>
      </c>
      <c r="F70" s="45" t="s">
        <v>145</v>
      </c>
      <c r="G70" s="45" t="s">
        <v>145</v>
      </c>
      <c r="H70" s="45" t="s">
        <v>145</v>
      </c>
      <c r="I70" s="45" t="s">
        <v>145</v>
      </c>
      <c r="J70" s="45" t="s">
        <v>145</v>
      </c>
      <c r="K70" s="45" t="s">
        <v>145</v>
      </c>
      <c r="L70" s="45" t="s">
        <v>145</v>
      </c>
      <c r="M70" s="45" t="s">
        <v>145</v>
      </c>
      <c r="N70" s="45" t="s">
        <v>145</v>
      </c>
      <c r="O70" s="45" t="s">
        <v>145</v>
      </c>
      <c r="P70" s="45" t="s">
        <v>145</v>
      </c>
      <c r="Q70" s="43">
        <f t="shared" si="8"/>
        <v>0</v>
      </c>
      <c r="R70" s="116"/>
      <c r="S70" s="95"/>
      <c r="T70" s="95"/>
      <c r="U70" s="95"/>
      <c r="V70" s="95"/>
      <c r="W70" s="95"/>
      <c r="X70" s="95"/>
      <c r="Y70" s="95"/>
      <c r="Z70" s="95"/>
    </row>
    <row r="71" spans="1:26" s="15" customFormat="1" ht="22.5" customHeight="1">
      <c r="A71" s="95"/>
      <c r="B71" s="115"/>
      <c r="C71" s="463"/>
      <c r="D71" s="31" t="s">
        <v>60</v>
      </c>
      <c r="E71" s="43">
        <f>IF(E39="有",INT(E101*E111/1000/2),0)</f>
        <v>1624</v>
      </c>
      <c r="F71" s="43">
        <f t="shared" ref="F71:P71" si="9">IF(F39="有",INT(F101*F111/1000/2),0)</f>
        <v>1624</v>
      </c>
      <c r="G71" s="43">
        <f t="shared" si="9"/>
        <v>1624</v>
      </c>
      <c r="H71" s="43">
        <f t="shared" si="9"/>
        <v>1624</v>
      </c>
      <c r="I71" s="43">
        <f t="shared" si="9"/>
        <v>1624</v>
      </c>
      <c r="J71" s="43">
        <f t="shared" si="9"/>
        <v>1624</v>
      </c>
      <c r="K71" s="43">
        <f>IF(K39="有",INT(K101*K111/1000/2),0)</f>
        <v>1624</v>
      </c>
      <c r="L71" s="43">
        <f t="shared" si="9"/>
        <v>1624</v>
      </c>
      <c r="M71" s="43">
        <f t="shared" si="9"/>
        <v>1624</v>
      </c>
      <c r="N71" s="43">
        <f t="shared" si="9"/>
        <v>1624</v>
      </c>
      <c r="O71" s="43">
        <f t="shared" si="9"/>
        <v>1624</v>
      </c>
      <c r="P71" s="43">
        <f t="shared" si="9"/>
        <v>1624</v>
      </c>
      <c r="Q71" s="43">
        <f t="shared" si="8"/>
        <v>19488</v>
      </c>
      <c r="R71" s="349" t="s">
        <v>473</v>
      </c>
      <c r="S71" s="95"/>
      <c r="T71" s="95"/>
      <c r="U71" s="95"/>
      <c r="V71" s="95"/>
      <c r="W71" s="95"/>
      <c r="X71" s="95"/>
      <c r="Y71" s="95"/>
      <c r="Z71" s="95"/>
    </row>
    <row r="72" spans="1:26" s="15" customFormat="1" ht="22.5" customHeight="1">
      <c r="A72" s="95"/>
      <c r="B72" s="115"/>
      <c r="C72" s="463"/>
      <c r="D72" s="31" t="s">
        <v>89</v>
      </c>
      <c r="E72" s="43">
        <f t="shared" ref="E72:P72" si="10">IF(E38="有",INT(E102*E112/1000),0)</f>
        <v>576</v>
      </c>
      <c r="F72" s="43">
        <f t="shared" si="10"/>
        <v>576</v>
      </c>
      <c r="G72" s="43">
        <f t="shared" si="10"/>
        <v>576</v>
      </c>
      <c r="H72" s="43">
        <f t="shared" si="10"/>
        <v>576</v>
      </c>
      <c r="I72" s="43">
        <f t="shared" si="10"/>
        <v>576</v>
      </c>
      <c r="J72" s="43">
        <f t="shared" si="10"/>
        <v>576</v>
      </c>
      <c r="K72" s="43">
        <f t="shared" si="10"/>
        <v>576</v>
      </c>
      <c r="L72" s="43">
        <f t="shared" si="10"/>
        <v>576</v>
      </c>
      <c r="M72" s="43">
        <f t="shared" si="10"/>
        <v>576</v>
      </c>
      <c r="N72" s="43">
        <f t="shared" si="10"/>
        <v>576</v>
      </c>
      <c r="O72" s="43">
        <f t="shared" si="10"/>
        <v>576</v>
      </c>
      <c r="P72" s="43">
        <f t="shared" si="10"/>
        <v>576</v>
      </c>
      <c r="Q72" s="43">
        <f t="shared" si="8"/>
        <v>6912</v>
      </c>
      <c r="R72" s="116"/>
      <c r="S72" s="95"/>
      <c r="T72" s="95"/>
      <c r="U72" s="95"/>
      <c r="V72" s="95"/>
      <c r="W72" s="95"/>
      <c r="X72" s="95"/>
      <c r="Y72" s="95"/>
      <c r="Z72" s="95"/>
    </row>
    <row r="73" spans="1:26" s="15" customFormat="1" ht="22.5" customHeight="1">
      <c r="A73" s="95"/>
      <c r="B73" s="115"/>
      <c r="C73" s="463"/>
      <c r="D73" s="31" t="s">
        <v>90</v>
      </c>
      <c r="E73" s="43">
        <f>IF(E38="有",E113,0)</f>
        <v>32</v>
      </c>
      <c r="F73" s="43">
        <f t="shared" ref="F73:O73" si="11">IF(F38="有",F113,0)</f>
        <v>32</v>
      </c>
      <c r="G73" s="43">
        <f t="shared" si="11"/>
        <v>32</v>
      </c>
      <c r="H73" s="43">
        <f t="shared" si="11"/>
        <v>32</v>
      </c>
      <c r="I73" s="43">
        <f t="shared" si="11"/>
        <v>32</v>
      </c>
      <c r="J73" s="43">
        <f t="shared" si="11"/>
        <v>32</v>
      </c>
      <c r="K73" s="43">
        <f t="shared" si="11"/>
        <v>32</v>
      </c>
      <c r="L73" s="43">
        <f t="shared" si="11"/>
        <v>32</v>
      </c>
      <c r="M73" s="43">
        <f t="shared" si="11"/>
        <v>32</v>
      </c>
      <c r="N73" s="43">
        <f t="shared" si="11"/>
        <v>32</v>
      </c>
      <c r="O73" s="43">
        <f t="shared" si="11"/>
        <v>32</v>
      </c>
      <c r="P73" s="43">
        <f>IF(P38="有",P113,0)</f>
        <v>32</v>
      </c>
      <c r="Q73" s="43">
        <f t="shared" si="8"/>
        <v>384</v>
      </c>
      <c r="R73" s="116"/>
      <c r="S73" s="95"/>
      <c r="T73" s="95"/>
      <c r="U73" s="95"/>
      <c r="V73" s="95"/>
      <c r="W73" s="95"/>
      <c r="X73" s="95"/>
      <c r="Y73" s="95"/>
      <c r="Z73" s="95"/>
    </row>
    <row r="74" spans="1:26" s="15" customFormat="1" ht="22.5" customHeight="1">
      <c r="A74" s="95"/>
      <c r="B74" s="115"/>
      <c r="C74" s="463"/>
      <c r="D74" s="32" t="s">
        <v>91</v>
      </c>
      <c r="E74" s="136">
        <f t="shared" ref="E74:P74" si="12">IF(E57="無","0",SUM(E67:E73))</f>
        <v>23347</v>
      </c>
      <c r="F74" s="136">
        <f t="shared" si="12"/>
        <v>23347</v>
      </c>
      <c r="G74" s="136">
        <f t="shared" si="12"/>
        <v>23347</v>
      </c>
      <c r="H74" s="136">
        <f t="shared" si="12"/>
        <v>23347</v>
      </c>
      <c r="I74" s="136">
        <f t="shared" si="12"/>
        <v>23347</v>
      </c>
      <c r="J74" s="136">
        <f t="shared" si="12"/>
        <v>23347</v>
      </c>
      <c r="K74" s="136">
        <f t="shared" si="12"/>
        <v>23347</v>
      </c>
      <c r="L74" s="136">
        <f t="shared" si="12"/>
        <v>23347</v>
      </c>
      <c r="M74" s="136">
        <f t="shared" si="12"/>
        <v>23347</v>
      </c>
      <c r="N74" s="136">
        <f t="shared" si="12"/>
        <v>23347</v>
      </c>
      <c r="O74" s="136">
        <f t="shared" si="12"/>
        <v>23347</v>
      </c>
      <c r="P74" s="136">
        <f t="shared" si="12"/>
        <v>23347</v>
      </c>
      <c r="Q74" s="44">
        <f>SUM(E74:P74)</f>
        <v>280164</v>
      </c>
      <c r="R74" s="116"/>
      <c r="S74" s="95"/>
      <c r="T74" s="95"/>
      <c r="U74" s="95"/>
      <c r="V74" s="95"/>
      <c r="W74" s="95"/>
      <c r="X74" s="95"/>
      <c r="Y74" s="95"/>
      <c r="Z74" s="95"/>
    </row>
    <row r="75" spans="1:26" s="15" customFormat="1" ht="22.5" customHeight="1">
      <c r="A75" s="95"/>
      <c r="B75" s="115"/>
      <c r="C75" s="463"/>
      <c r="D75" s="31" t="s">
        <v>62</v>
      </c>
      <c r="E75" s="43">
        <f t="shared" ref="E75:P75" si="13">IF(E40="有",ROUNDUP(E66*E114/1000,0),0)</f>
        <v>1496</v>
      </c>
      <c r="F75" s="43">
        <f t="shared" si="13"/>
        <v>1433</v>
      </c>
      <c r="G75" s="43">
        <f t="shared" si="13"/>
        <v>1496</v>
      </c>
      <c r="H75" s="43">
        <f t="shared" si="13"/>
        <v>1559</v>
      </c>
      <c r="I75" s="43">
        <f t="shared" si="13"/>
        <v>1433</v>
      </c>
      <c r="J75" s="43">
        <f t="shared" si="13"/>
        <v>1433</v>
      </c>
      <c r="K75" s="43">
        <f t="shared" si="13"/>
        <v>1559</v>
      </c>
      <c r="L75" s="43">
        <f t="shared" si="13"/>
        <v>1308</v>
      </c>
      <c r="M75" s="43">
        <f t="shared" si="13"/>
        <v>1433</v>
      </c>
      <c r="N75" s="43">
        <f t="shared" si="13"/>
        <v>1371</v>
      </c>
      <c r="O75" s="43">
        <f t="shared" si="13"/>
        <v>1308</v>
      </c>
      <c r="P75" s="43">
        <f t="shared" si="13"/>
        <v>1496</v>
      </c>
      <c r="Q75" s="43">
        <f>SUM(E75:P75)</f>
        <v>17325</v>
      </c>
      <c r="R75" s="116"/>
      <c r="S75" s="95"/>
      <c r="T75" s="95"/>
      <c r="U75" s="95"/>
      <c r="V75" s="95"/>
      <c r="W75" s="95"/>
      <c r="X75" s="95"/>
      <c r="Y75" s="95"/>
      <c r="Z75" s="95"/>
    </row>
    <row r="76" spans="1:26" s="15" customFormat="1" ht="22.5" customHeight="1">
      <c r="A76" s="95"/>
      <c r="B76" s="115"/>
      <c r="C76" s="463"/>
      <c r="D76" s="31" t="s">
        <v>92</v>
      </c>
      <c r="E76" s="43">
        <f t="shared" ref="E76:P76" si="14">ROUNDDOWN(E66*E115/1000,0)</f>
        <v>378</v>
      </c>
      <c r="F76" s="43">
        <f t="shared" si="14"/>
        <v>362</v>
      </c>
      <c r="G76" s="43">
        <f t="shared" si="14"/>
        <v>378</v>
      </c>
      <c r="H76" s="43">
        <f t="shared" si="14"/>
        <v>394</v>
      </c>
      <c r="I76" s="43">
        <f t="shared" si="14"/>
        <v>362</v>
      </c>
      <c r="J76" s="43">
        <f t="shared" si="14"/>
        <v>362</v>
      </c>
      <c r="K76" s="43">
        <f t="shared" si="14"/>
        <v>394</v>
      </c>
      <c r="L76" s="43">
        <f t="shared" si="14"/>
        <v>331</v>
      </c>
      <c r="M76" s="43">
        <f t="shared" si="14"/>
        <v>362</v>
      </c>
      <c r="N76" s="43">
        <f t="shared" si="14"/>
        <v>347</v>
      </c>
      <c r="O76" s="43">
        <f t="shared" si="14"/>
        <v>331</v>
      </c>
      <c r="P76" s="43">
        <f t="shared" si="14"/>
        <v>378</v>
      </c>
      <c r="Q76" s="43">
        <f>SUM(E76:P76)</f>
        <v>4379</v>
      </c>
      <c r="R76" s="116"/>
      <c r="S76" s="95"/>
      <c r="T76" s="95"/>
      <c r="U76" s="95"/>
      <c r="V76" s="95"/>
      <c r="W76" s="95"/>
      <c r="X76" s="95"/>
      <c r="Y76" s="95"/>
      <c r="Z76" s="95"/>
    </row>
    <row r="77" spans="1:26" s="15" customFormat="1" ht="22.5" customHeight="1" thickBot="1">
      <c r="A77" s="95"/>
      <c r="B77" s="115"/>
      <c r="C77" s="464"/>
      <c r="D77" s="34" t="s">
        <v>93</v>
      </c>
      <c r="E77" s="135">
        <f>SUM(E75:E76)</f>
        <v>1874</v>
      </c>
      <c r="F77" s="135">
        <f t="shared" ref="F77:P77" si="15">SUM(F75:F76)</f>
        <v>1795</v>
      </c>
      <c r="G77" s="135">
        <f t="shared" si="15"/>
        <v>1874</v>
      </c>
      <c r="H77" s="135">
        <f t="shared" si="15"/>
        <v>1953</v>
      </c>
      <c r="I77" s="135">
        <f t="shared" si="15"/>
        <v>1795</v>
      </c>
      <c r="J77" s="135">
        <f t="shared" si="15"/>
        <v>1795</v>
      </c>
      <c r="K77" s="135">
        <f t="shared" si="15"/>
        <v>1953</v>
      </c>
      <c r="L77" s="135">
        <f t="shared" si="15"/>
        <v>1639</v>
      </c>
      <c r="M77" s="135">
        <f t="shared" si="15"/>
        <v>1795</v>
      </c>
      <c r="N77" s="135">
        <f t="shared" si="15"/>
        <v>1718</v>
      </c>
      <c r="O77" s="135">
        <f t="shared" si="15"/>
        <v>1639</v>
      </c>
      <c r="P77" s="135">
        <f t="shared" si="15"/>
        <v>1874</v>
      </c>
      <c r="Q77" s="46">
        <f>SUM(E77:P77)</f>
        <v>21704</v>
      </c>
      <c r="R77" s="116"/>
      <c r="S77" s="95"/>
      <c r="T77" s="95"/>
      <c r="U77" s="95"/>
      <c r="V77" s="95"/>
      <c r="W77" s="95"/>
      <c r="X77" s="95"/>
      <c r="Y77" s="95"/>
      <c r="Z77" s="95"/>
    </row>
    <row r="78" spans="1:26" ht="37.5" customHeight="1" thickTop="1" thickBot="1">
      <c r="A78" s="91"/>
      <c r="B78" s="103"/>
      <c r="C78" s="512" t="s">
        <v>94</v>
      </c>
      <c r="D78" s="513"/>
      <c r="E78" s="301">
        <f>SUM(E66+E74+E77)</f>
        <v>191381</v>
      </c>
      <c r="F78" s="301">
        <f t="shared" ref="F78:P78" si="16">SUM(F66+F74+F77)</f>
        <v>184342</v>
      </c>
      <c r="G78" s="301">
        <f t="shared" si="16"/>
        <v>191381</v>
      </c>
      <c r="H78" s="301">
        <f t="shared" si="16"/>
        <v>198420</v>
      </c>
      <c r="I78" s="301">
        <f t="shared" si="16"/>
        <v>184342</v>
      </c>
      <c r="J78" s="301">
        <f t="shared" si="16"/>
        <v>184342</v>
      </c>
      <c r="K78" s="301">
        <f t="shared" si="16"/>
        <v>198420</v>
      </c>
      <c r="L78" s="301">
        <f t="shared" si="16"/>
        <v>170266</v>
      </c>
      <c r="M78" s="301">
        <f t="shared" si="16"/>
        <v>184342</v>
      </c>
      <c r="N78" s="301">
        <f t="shared" si="16"/>
        <v>177305</v>
      </c>
      <c r="O78" s="301">
        <f t="shared" si="16"/>
        <v>170266</v>
      </c>
      <c r="P78" s="301">
        <f t="shared" si="16"/>
        <v>191381</v>
      </c>
      <c r="Q78" s="302">
        <f>SUM(Q66+Q74+Q77)</f>
        <v>2226188</v>
      </c>
      <c r="R78" s="116"/>
      <c r="S78" s="91"/>
      <c r="T78" s="91"/>
      <c r="U78" s="91"/>
      <c r="V78" s="91"/>
      <c r="W78" s="91"/>
      <c r="X78" s="91"/>
      <c r="Y78" s="91"/>
      <c r="Z78" s="91"/>
    </row>
    <row r="79" spans="1:26" ht="37.5" customHeight="1" thickBot="1">
      <c r="A79" s="91"/>
      <c r="B79" s="103"/>
      <c r="C79" s="508" t="s">
        <v>361</v>
      </c>
      <c r="D79" s="509"/>
      <c r="E79" s="285">
        <f>IF($E$89=0,0,IF(E57="無",0,(ROUNDDOWN((E78-E64)*$E$89,0)+E78)))</f>
        <v>208519</v>
      </c>
      <c r="F79" s="285">
        <f t="shared" ref="F79:P79" si="17">IF($E$89=0,0,IF(F57="無",0,(ROUNDDOWN((F78-F64)*$E$89,0)+F78)))</f>
        <v>200776</v>
      </c>
      <c r="G79" s="285">
        <f t="shared" si="17"/>
        <v>208519</v>
      </c>
      <c r="H79" s="285">
        <f t="shared" si="17"/>
        <v>216262</v>
      </c>
      <c r="I79" s="285">
        <f t="shared" si="17"/>
        <v>200776</v>
      </c>
      <c r="J79" s="285">
        <f t="shared" si="17"/>
        <v>200776</v>
      </c>
      <c r="K79" s="285">
        <f t="shared" si="17"/>
        <v>216262</v>
      </c>
      <c r="L79" s="285">
        <f t="shared" si="17"/>
        <v>185292</v>
      </c>
      <c r="M79" s="285">
        <f t="shared" si="17"/>
        <v>200776</v>
      </c>
      <c r="N79" s="285">
        <f t="shared" si="17"/>
        <v>193035</v>
      </c>
      <c r="O79" s="285">
        <f t="shared" si="17"/>
        <v>185292</v>
      </c>
      <c r="P79" s="285">
        <f t="shared" si="17"/>
        <v>208519</v>
      </c>
      <c r="Q79" s="303">
        <f>IF(SUM(E79:P79)=0,0,SUM(E79:P79))</f>
        <v>2424804</v>
      </c>
      <c r="R79" s="116"/>
      <c r="S79" s="91"/>
      <c r="T79" s="91"/>
      <c r="U79" s="91"/>
      <c r="V79" s="91"/>
      <c r="W79" s="91"/>
      <c r="X79" s="91"/>
      <c r="Y79" s="91"/>
      <c r="Z79" s="91"/>
    </row>
    <row r="80" spans="1:26" ht="37.5" customHeight="1" thickBot="1">
      <c r="A80" s="91"/>
      <c r="B80" s="103"/>
      <c r="C80" s="510" t="s">
        <v>362</v>
      </c>
      <c r="D80" s="511"/>
      <c r="E80" s="304">
        <f>IF($E$95=0,0,IF(E57="無",0,IF(E79=0,ROUND(E78*$E$95,0),ROUND(E79*$E$95,0))))</f>
        <v>41704</v>
      </c>
      <c r="F80" s="304">
        <f t="shared" ref="F80:P80" si="18">IF($E$95=0,0,IF(F57="無",0,IF(F79=0,ROUND(F78*$E$95,0),ROUND(F79*$E$95,0))))</f>
        <v>40155</v>
      </c>
      <c r="G80" s="304">
        <f t="shared" si="18"/>
        <v>41704</v>
      </c>
      <c r="H80" s="304">
        <f t="shared" si="18"/>
        <v>43252</v>
      </c>
      <c r="I80" s="304">
        <f t="shared" si="18"/>
        <v>40155</v>
      </c>
      <c r="J80" s="304">
        <f t="shared" si="18"/>
        <v>40155</v>
      </c>
      <c r="K80" s="304">
        <f t="shared" si="18"/>
        <v>43252</v>
      </c>
      <c r="L80" s="304">
        <f t="shared" si="18"/>
        <v>37058</v>
      </c>
      <c r="M80" s="304">
        <f t="shared" si="18"/>
        <v>40155</v>
      </c>
      <c r="N80" s="304">
        <f t="shared" si="18"/>
        <v>38607</v>
      </c>
      <c r="O80" s="304">
        <f t="shared" si="18"/>
        <v>37058</v>
      </c>
      <c r="P80" s="304">
        <f t="shared" si="18"/>
        <v>41704</v>
      </c>
      <c r="Q80" s="305">
        <f>IF(SUM(E80:P80)=0,0,SUM(E80:P80))</f>
        <v>484959</v>
      </c>
      <c r="R80" s="116"/>
      <c r="S80" s="91"/>
      <c r="T80" s="91"/>
      <c r="U80" s="91"/>
      <c r="V80" s="91"/>
      <c r="W80" s="91"/>
      <c r="X80" s="91"/>
      <c r="Y80" s="91"/>
      <c r="Z80" s="91"/>
    </row>
    <row r="81" spans="1:26" ht="13.35" customHeight="1" thickTop="1">
      <c r="A81" s="91"/>
      <c r="B81" s="104"/>
      <c r="C81" s="9"/>
      <c r="D81" s="12"/>
      <c r="E81" s="22"/>
      <c r="F81" s="23"/>
      <c r="G81" s="24"/>
      <c r="H81" s="24"/>
      <c r="I81" s="9"/>
      <c r="J81" s="9"/>
      <c r="K81" s="9"/>
      <c r="L81" s="9"/>
      <c r="M81" s="9"/>
      <c r="N81" s="9"/>
      <c r="O81" s="9"/>
      <c r="P81" s="9"/>
      <c r="Q81" s="9"/>
      <c r="R81" s="102"/>
      <c r="S81" s="93"/>
      <c r="T81" s="93"/>
      <c r="U81" s="91"/>
      <c r="V81" s="91"/>
      <c r="W81" s="91"/>
      <c r="X81" s="91"/>
      <c r="Y81" s="91"/>
      <c r="Z81" s="91"/>
    </row>
    <row r="82" spans="1:26" ht="13.35" customHeight="1">
      <c r="A82" s="91"/>
      <c r="B82" s="105"/>
      <c r="C82" s="38"/>
      <c r="D82" s="37"/>
      <c r="E82" s="37"/>
      <c r="F82" s="37"/>
      <c r="G82" s="37"/>
      <c r="H82" s="37"/>
      <c r="I82" s="37"/>
      <c r="J82" s="37"/>
      <c r="K82" s="37"/>
      <c r="L82" s="36"/>
      <c r="M82" s="36"/>
      <c r="N82" s="36"/>
      <c r="O82" s="36"/>
      <c r="P82" s="37"/>
      <c r="Q82" s="36"/>
      <c r="R82" s="106"/>
      <c r="S82" s="91"/>
      <c r="T82" s="91"/>
      <c r="U82" s="91"/>
      <c r="V82" s="91"/>
      <c r="W82" s="91"/>
      <c r="X82" s="91"/>
      <c r="Y82" s="91"/>
      <c r="Z82" s="91"/>
    </row>
    <row r="83" spans="1:26" ht="13.35" customHeight="1">
      <c r="A83" s="91"/>
      <c r="B83" s="101"/>
      <c r="C83" s="11"/>
      <c r="D83" s="9"/>
      <c r="E83" s="9"/>
      <c r="F83" s="9"/>
      <c r="G83" s="9"/>
      <c r="H83" s="9"/>
      <c r="I83" s="9"/>
      <c r="J83" s="9"/>
      <c r="K83" s="9"/>
      <c r="P83" s="9"/>
      <c r="R83" s="102"/>
      <c r="S83" s="91"/>
      <c r="T83" s="91"/>
      <c r="U83" s="91"/>
      <c r="V83" s="91"/>
      <c r="W83" s="91"/>
      <c r="X83" s="91"/>
      <c r="Y83" s="91"/>
      <c r="Z83" s="91"/>
    </row>
    <row r="84" spans="1:26" ht="22.5">
      <c r="A84" s="91"/>
      <c r="B84" s="103"/>
      <c r="C84" s="13" t="s">
        <v>476</v>
      </c>
      <c r="R84" s="102"/>
      <c r="S84" s="91"/>
      <c r="T84" s="91"/>
      <c r="U84" s="91"/>
      <c r="V84" s="91"/>
      <c r="W84" s="91"/>
      <c r="X84" s="91"/>
      <c r="Y84" s="91"/>
      <c r="Z84" s="91"/>
    </row>
    <row r="85" spans="1:26" ht="22.5">
      <c r="A85" s="91"/>
      <c r="B85" s="103"/>
      <c r="C85" s="284" t="s">
        <v>356</v>
      </c>
      <c r="R85" s="102"/>
      <c r="S85" s="91"/>
      <c r="T85" s="91"/>
      <c r="U85" s="91"/>
      <c r="V85" s="91"/>
      <c r="W85" s="91"/>
      <c r="X85" s="91"/>
      <c r="Y85" s="91"/>
      <c r="Z85" s="91"/>
    </row>
    <row r="86" spans="1:26" ht="24" customHeight="1">
      <c r="A86" s="91"/>
      <c r="B86" s="103"/>
      <c r="C86" s="284" t="s">
        <v>358</v>
      </c>
      <c r="R86" s="102"/>
      <c r="S86" s="91"/>
      <c r="T86" s="91"/>
      <c r="U86" s="91"/>
      <c r="V86" s="91"/>
      <c r="W86" s="91"/>
      <c r="X86" s="91"/>
      <c r="Y86" s="91"/>
      <c r="Z86" s="91"/>
    </row>
    <row r="87" spans="1:26" ht="9" customHeight="1">
      <c r="A87" s="91"/>
      <c r="B87" s="103"/>
      <c r="C87" s="284"/>
      <c r="R87" s="102"/>
      <c r="S87" s="91"/>
      <c r="T87" s="91"/>
      <c r="U87" s="91"/>
      <c r="V87" s="91"/>
      <c r="W87" s="91"/>
      <c r="X87" s="91"/>
      <c r="Y87" s="91"/>
      <c r="Z87" s="91"/>
    </row>
    <row r="88" spans="1:26" s="18" customFormat="1" ht="21.75" customHeight="1">
      <c r="A88" s="94"/>
      <c r="B88" s="112"/>
      <c r="C88" s="8"/>
      <c r="D88" s="164" t="s">
        <v>17</v>
      </c>
      <c r="E88" s="10"/>
      <c r="F88" s="160" t="s">
        <v>18</v>
      </c>
      <c r="G88" s="17"/>
      <c r="H88" s="17"/>
      <c r="I88" s="17"/>
      <c r="J88" s="17"/>
      <c r="K88" s="17"/>
      <c r="P88" s="17"/>
      <c r="R88" s="113"/>
      <c r="S88" s="94"/>
      <c r="T88" s="94"/>
      <c r="U88" s="94"/>
      <c r="V88" s="94"/>
      <c r="W88" s="94"/>
      <c r="X88" s="94"/>
      <c r="Y88" s="94"/>
      <c r="Z88" s="94"/>
    </row>
    <row r="89" spans="1:26" s="18" customFormat="1" ht="39" customHeight="1">
      <c r="A89" s="94"/>
      <c r="B89" s="112"/>
      <c r="C89" s="437" t="s">
        <v>96</v>
      </c>
      <c r="D89" s="437" t="s">
        <v>32</v>
      </c>
      <c r="E89" s="439">
        <v>0.1</v>
      </c>
      <c r="F89" s="439"/>
      <c r="G89" s="447" t="s">
        <v>97</v>
      </c>
      <c r="H89" s="448"/>
      <c r="I89" s="448"/>
      <c r="J89" s="448"/>
      <c r="K89" s="449"/>
      <c r="P89" s="17"/>
      <c r="R89" s="113"/>
      <c r="S89" s="94"/>
      <c r="T89" s="94"/>
      <c r="U89" s="94"/>
      <c r="V89" s="94"/>
      <c r="W89" s="94"/>
      <c r="X89" s="94"/>
      <c r="Y89" s="94"/>
      <c r="Z89" s="94"/>
    </row>
    <row r="90" spans="1:26" ht="16.5" customHeight="1">
      <c r="A90" s="91"/>
      <c r="B90" s="103"/>
      <c r="C90" s="80"/>
      <c r="R90" s="102"/>
      <c r="S90" s="91"/>
      <c r="T90" s="91"/>
      <c r="U90" s="91"/>
      <c r="V90" s="91"/>
      <c r="W90" s="91"/>
      <c r="X90" s="91"/>
      <c r="Y90" s="91"/>
      <c r="Z90" s="91"/>
    </row>
    <row r="91" spans="1:26" ht="34.5" customHeight="1">
      <c r="A91" s="91"/>
      <c r="B91" s="103"/>
      <c r="C91" s="13" t="s">
        <v>477</v>
      </c>
      <c r="D91" s="137"/>
      <c r="E91" s="286"/>
      <c r="F91" s="286"/>
      <c r="G91" s="287"/>
      <c r="H91" s="287"/>
      <c r="I91" s="287"/>
      <c r="J91" s="287"/>
      <c r="K91" s="287"/>
      <c r="L91" s="287"/>
      <c r="M91" s="18"/>
      <c r="N91" s="18"/>
      <c r="O91" s="18"/>
      <c r="P91" s="17"/>
      <c r="Q91" s="18"/>
      <c r="R91" s="102"/>
      <c r="S91" s="91"/>
      <c r="T91" s="91"/>
      <c r="U91" s="91"/>
      <c r="V91" s="91"/>
      <c r="W91" s="91"/>
      <c r="X91" s="91"/>
      <c r="Y91" s="91"/>
      <c r="Z91" s="91"/>
    </row>
    <row r="92" spans="1:26" ht="22.5">
      <c r="A92" s="91"/>
      <c r="B92" s="103"/>
      <c r="C92" s="293" t="s">
        <v>375</v>
      </c>
      <c r="D92" s="137"/>
      <c r="E92" s="286"/>
      <c r="F92" s="286"/>
      <c r="G92" s="287"/>
      <c r="H92" s="287"/>
      <c r="I92" s="287"/>
      <c r="J92" s="287"/>
      <c r="K92" s="287"/>
      <c r="L92" s="287"/>
      <c r="M92" s="18"/>
      <c r="N92" s="18"/>
      <c r="O92" s="18"/>
      <c r="P92" s="17"/>
      <c r="Q92" s="18"/>
      <c r="R92" s="102"/>
      <c r="S92" s="91"/>
      <c r="T92" s="91"/>
      <c r="U92" s="91"/>
      <c r="V92" s="91"/>
      <c r="W92" s="91"/>
      <c r="X92" s="91"/>
      <c r="Y92" s="91"/>
      <c r="Z92" s="91"/>
    </row>
    <row r="93" spans="1:26" ht="22.5">
      <c r="A93" s="91"/>
      <c r="B93" s="103"/>
      <c r="C93" s="284" t="s">
        <v>374</v>
      </c>
      <c r="D93" s="137"/>
      <c r="E93" s="286"/>
      <c r="F93" s="286"/>
      <c r="G93" s="287"/>
      <c r="H93" s="287"/>
      <c r="I93" s="287"/>
      <c r="J93" s="287"/>
      <c r="K93" s="287"/>
      <c r="L93" s="287"/>
      <c r="M93" s="18"/>
      <c r="N93" s="18"/>
      <c r="O93" s="18"/>
      <c r="P93" s="17"/>
      <c r="Q93" s="18"/>
      <c r="R93" s="102"/>
      <c r="S93" s="91"/>
      <c r="T93" s="91"/>
      <c r="U93" s="91"/>
      <c r="V93" s="91"/>
      <c r="W93" s="91"/>
      <c r="X93" s="91"/>
      <c r="Y93" s="91"/>
      <c r="Z93" s="91"/>
    </row>
    <row r="94" spans="1:26" ht="20.25" customHeight="1">
      <c r="A94" s="91"/>
      <c r="B94" s="103"/>
      <c r="C94" s="13"/>
      <c r="D94" s="164" t="s">
        <v>17</v>
      </c>
      <c r="E94" s="10"/>
      <c r="F94" s="160" t="s">
        <v>359</v>
      </c>
      <c r="G94" s="287"/>
      <c r="H94" s="287"/>
      <c r="I94" s="287"/>
      <c r="J94" s="287"/>
      <c r="K94" s="287"/>
      <c r="L94" s="287"/>
      <c r="M94" s="18"/>
      <c r="N94" s="18"/>
      <c r="O94" s="18"/>
      <c r="P94" s="17"/>
      <c r="Q94" s="18"/>
      <c r="R94" s="102"/>
      <c r="S94" s="91"/>
      <c r="T94" s="91"/>
      <c r="U94" s="91"/>
      <c r="V94" s="91"/>
      <c r="W94" s="91"/>
      <c r="X94" s="91"/>
      <c r="Y94" s="91"/>
      <c r="Z94" s="91"/>
    </row>
    <row r="95" spans="1:26" ht="34.5" customHeight="1">
      <c r="A95" s="91"/>
      <c r="B95" s="103"/>
      <c r="C95" s="438" t="s">
        <v>360</v>
      </c>
      <c r="D95" s="438" t="s">
        <v>32</v>
      </c>
      <c r="E95" s="439">
        <v>0.2</v>
      </c>
      <c r="F95" s="439"/>
      <c r="G95" s="440" t="s">
        <v>363</v>
      </c>
      <c r="H95" s="440"/>
      <c r="I95" s="440"/>
      <c r="J95" s="440"/>
      <c r="K95" s="440"/>
      <c r="L95" s="440"/>
      <c r="M95" s="18"/>
      <c r="N95" s="18"/>
      <c r="O95" s="18"/>
      <c r="P95" s="17"/>
      <c r="Q95" s="18"/>
      <c r="R95" s="102"/>
      <c r="S95" s="91"/>
      <c r="T95" s="91"/>
      <c r="U95" s="91"/>
      <c r="V95" s="91"/>
      <c r="W95" s="91"/>
      <c r="X95" s="91"/>
      <c r="Y95" s="91"/>
      <c r="Z95" s="91"/>
    </row>
    <row r="96" spans="1:26" ht="20.25" thickBot="1">
      <c r="A96" s="91"/>
      <c r="B96" s="117"/>
      <c r="C96" s="118"/>
      <c r="D96" s="118"/>
      <c r="E96" s="119"/>
      <c r="F96" s="118"/>
      <c r="G96" s="118"/>
      <c r="H96" s="118"/>
      <c r="I96" s="118"/>
      <c r="J96" s="118"/>
      <c r="K96" s="118"/>
      <c r="L96" s="118"/>
      <c r="M96" s="118"/>
      <c r="N96" s="118"/>
      <c r="O96" s="118"/>
      <c r="P96" s="118"/>
      <c r="Q96" s="118"/>
      <c r="R96" s="120"/>
      <c r="S96" s="91"/>
      <c r="T96" s="91"/>
      <c r="U96" s="91"/>
      <c r="V96" s="91"/>
      <c r="W96" s="91"/>
      <c r="X96" s="91"/>
      <c r="Y96" s="91"/>
      <c r="Z96" s="91"/>
    </row>
    <row r="97" spans="1:26">
      <c r="A97" s="93"/>
      <c r="B97" s="93"/>
      <c r="C97" s="93"/>
      <c r="D97" s="93"/>
      <c r="E97" s="93"/>
      <c r="F97" s="93"/>
      <c r="G97" s="93"/>
      <c r="H97" s="93"/>
      <c r="I97" s="93"/>
      <c r="J97" s="93"/>
      <c r="K97" s="93"/>
      <c r="L97" s="93"/>
      <c r="M97" s="93"/>
      <c r="N97" s="93"/>
      <c r="O97" s="93"/>
      <c r="P97" s="93"/>
      <c r="Q97" s="93"/>
      <c r="R97" s="93"/>
      <c r="S97" s="91"/>
      <c r="T97" s="91"/>
      <c r="U97" s="91"/>
      <c r="V97" s="91"/>
      <c r="W97" s="91"/>
      <c r="X97" s="91"/>
      <c r="Y97" s="91"/>
      <c r="Z97" s="91"/>
    </row>
    <row r="98" spans="1:26">
      <c r="A98" s="91"/>
      <c r="B98" s="91"/>
      <c r="C98" s="91"/>
      <c r="D98" s="91"/>
      <c r="E98" s="121"/>
      <c r="F98" s="91"/>
      <c r="G98" s="91"/>
      <c r="H98" s="91"/>
      <c r="I98" s="91"/>
      <c r="J98" s="91"/>
      <c r="K98" s="91"/>
      <c r="L98" s="91"/>
      <c r="M98" s="91"/>
      <c r="N98" s="91"/>
      <c r="O98" s="91"/>
      <c r="P98" s="91"/>
      <c r="Q98" s="91"/>
      <c r="R98" s="91"/>
      <c r="S98" s="91"/>
      <c r="T98" s="91"/>
      <c r="U98" s="91"/>
      <c r="V98" s="91"/>
      <c r="W98" s="91"/>
      <c r="X98" s="91"/>
      <c r="Y98" s="91"/>
      <c r="Z98" s="91"/>
    </row>
    <row r="99" spans="1:26">
      <c r="A99" s="91"/>
      <c r="B99" s="91" t="s">
        <v>98</v>
      </c>
      <c r="C99" s="91"/>
      <c r="D99" s="91"/>
      <c r="E99" s="91"/>
      <c r="F99" s="91"/>
      <c r="G99" s="91"/>
      <c r="H99" s="91"/>
      <c r="I99" s="91"/>
      <c r="J99" s="91"/>
      <c r="K99" s="91"/>
      <c r="L99" s="91"/>
      <c r="M99" s="91"/>
      <c r="N99" s="91"/>
      <c r="O99" s="91"/>
      <c r="P99" s="91"/>
      <c r="Q99" s="91"/>
      <c r="R99" s="91"/>
      <c r="S99" s="91"/>
      <c r="T99" s="91"/>
      <c r="U99" s="91"/>
      <c r="V99" s="91"/>
      <c r="W99" s="91"/>
      <c r="X99" s="91"/>
      <c r="Y99" s="91"/>
      <c r="Z99" s="91"/>
    </row>
    <row r="100" spans="1:26" ht="21" customHeight="1">
      <c r="A100" s="91"/>
      <c r="B100" s="91"/>
      <c r="C100" s="471" t="s">
        <v>99</v>
      </c>
      <c r="D100" s="50" t="s">
        <v>70</v>
      </c>
      <c r="E100" s="50" t="s">
        <v>44</v>
      </c>
      <c r="F100" s="50" t="s">
        <v>45</v>
      </c>
      <c r="G100" s="50" t="s">
        <v>46</v>
      </c>
      <c r="H100" s="50" t="s">
        <v>47</v>
      </c>
      <c r="I100" s="50" t="s">
        <v>48</v>
      </c>
      <c r="J100" s="50" t="s">
        <v>49</v>
      </c>
      <c r="K100" s="50" t="s">
        <v>50</v>
      </c>
      <c r="L100" s="50" t="s">
        <v>51</v>
      </c>
      <c r="M100" s="50" t="s">
        <v>52</v>
      </c>
      <c r="N100" s="50" t="s">
        <v>53</v>
      </c>
      <c r="O100" s="50" t="s">
        <v>54</v>
      </c>
      <c r="P100" s="50" t="s">
        <v>55</v>
      </c>
      <c r="Q100" s="92"/>
      <c r="R100" s="91"/>
      <c r="S100" s="91"/>
      <c r="T100" s="91"/>
      <c r="U100" s="91"/>
      <c r="V100" s="91"/>
      <c r="W100" s="91"/>
      <c r="X100" s="91"/>
      <c r="Y100" s="91"/>
      <c r="Z100" s="91"/>
    </row>
    <row r="101" spans="1:26" s="15" customFormat="1" ht="19.5" customHeight="1">
      <c r="A101" s="95"/>
      <c r="B101" s="95"/>
      <c r="C101" s="472"/>
      <c r="D101" s="47" t="s">
        <v>100</v>
      </c>
      <c r="E101" s="122">
        <f>IFERROR(IF(E38="有",VLOOKUP(E103,'（済）メンテナンス用_保険料額表（協会けんぽ・愛知県）'!$C$17:$N$66,11),0),0)</f>
        <v>160000</v>
      </c>
      <c r="F101" s="122">
        <f>IFERROR(IF(F38="有",VLOOKUP(F103,'（済）メンテナンス用_保険料額表（協会けんぽ・愛知県）'!$C$17:$N$66,11),0),0)</f>
        <v>160000</v>
      </c>
      <c r="G101" s="122">
        <f>IFERROR(IF(G38="有",VLOOKUP(G103,'（済）メンテナンス用_保険料額表（協会けんぽ・愛知県）'!$C$17:$N$66,11),0),0)</f>
        <v>160000</v>
      </c>
      <c r="H101" s="122">
        <f>IFERROR(IF(H38="有",VLOOKUP(H103,'（済）メンテナンス用_保険料額表（協会けんぽ・愛知県）'!$C$17:$N$66,11),0),0)</f>
        <v>160000</v>
      </c>
      <c r="I101" s="122">
        <f>IFERROR(IF(I38="有",VLOOKUP(I103,'（済）メンテナンス用_保険料額表（協会けんぽ・愛知県）'!$C$17:$N$66,11),0),0)</f>
        <v>160000</v>
      </c>
      <c r="J101" s="122">
        <f>IFERROR(IF(J38="有",VLOOKUP(J103,'（済）メンテナンス用_保険料額表（協会けんぽ・愛知県）'!$C$17:$N$66,11),0),0)</f>
        <v>160000</v>
      </c>
      <c r="K101" s="122">
        <f>IFERROR(IF(K38="有",VLOOKUP(K103,'（済）メンテナンス用_保険料額表（協会けんぽ・愛知県）'!$C$17:$N$66,11),0),0)</f>
        <v>160000</v>
      </c>
      <c r="L101" s="122">
        <f>IFERROR(IF(L38="有",VLOOKUP(L103,'（済）メンテナンス用_保険料額表（協会けんぽ・愛知県）'!$C$17:$N$66,11),0),0)</f>
        <v>160000</v>
      </c>
      <c r="M101" s="122">
        <f>IFERROR(IF(M38="有",VLOOKUP(M103,'（済）メンテナンス用_保険料額表（協会けんぽ・愛知県）'!$C$17:$N$66,11),0),0)</f>
        <v>160000</v>
      </c>
      <c r="N101" s="122">
        <f>IFERROR(IF(N38="有",VLOOKUP(N103,'（済）メンテナンス用_保険料額表（協会けんぽ・愛知県）'!$C$17:$N$66,11),0),0)</f>
        <v>160000</v>
      </c>
      <c r="O101" s="122">
        <f>IFERROR(IF(O38="有",VLOOKUP(O103,'（済）メンテナンス用_保険料額表（協会けんぽ・愛知県）'!$C$17:$N$66,11),0),0)</f>
        <v>160000</v>
      </c>
      <c r="P101" s="122">
        <f>IFERROR(IF(P38="有",VLOOKUP(P103,'（済）メンテナンス用_保険料額表（協会けんぽ・愛知県）'!$C$17:$N$66,11),0),0)</f>
        <v>160000</v>
      </c>
      <c r="Q101" s="92"/>
      <c r="R101" s="95"/>
      <c r="S101" s="95"/>
      <c r="T101" s="95"/>
      <c r="U101" s="95"/>
      <c r="V101" s="95"/>
      <c r="W101" s="95"/>
      <c r="X101" s="95"/>
      <c r="Y101" s="95"/>
      <c r="Z101" s="95"/>
    </row>
    <row r="102" spans="1:26" s="15" customFormat="1" ht="19.5" customHeight="1">
      <c r="A102" s="95"/>
      <c r="B102" s="95"/>
      <c r="C102" s="472"/>
      <c r="D102" s="123" t="s">
        <v>101</v>
      </c>
      <c r="E102" s="124">
        <f>IFERROR(IF(E38="有",VLOOKUP(E103,'（済）メンテナンス用_保険料額表（協会けんぽ・愛知県）'!$C$17:$N$66,12),0),0)</f>
        <v>160000</v>
      </c>
      <c r="F102" s="124">
        <f>IFERROR(IF(F38="有",VLOOKUP(F103,'（済）メンテナンス用_保険料額表（協会けんぽ・愛知県）'!$C$17:$N$66,12),0),0)</f>
        <v>160000</v>
      </c>
      <c r="G102" s="124">
        <f>IFERROR(IF(G38="有",VLOOKUP(G103,'（済）メンテナンス用_保険料額表（協会けんぽ・愛知県）'!$C$17:$N$66,12),0),0)</f>
        <v>160000</v>
      </c>
      <c r="H102" s="124">
        <f>IFERROR(IF(H38="有",VLOOKUP(H103,'（済）メンテナンス用_保険料額表（協会けんぽ・愛知県）'!$C$17:$N$66,12),0),0)</f>
        <v>160000</v>
      </c>
      <c r="I102" s="124">
        <f>IFERROR(IF(I38="有",VLOOKUP(I103,'（済）メンテナンス用_保険料額表（協会けんぽ・愛知県）'!$C$17:$N$66,12),0),0)</f>
        <v>160000</v>
      </c>
      <c r="J102" s="124">
        <f>IFERROR(IF(J38="有",VLOOKUP(J103,'（済）メンテナンス用_保険料額表（協会けんぽ・愛知県）'!$C$17:$N$66,12),0),0)</f>
        <v>160000</v>
      </c>
      <c r="K102" s="124">
        <f>IFERROR(IF(K38="有",VLOOKUP(K103,'（済）メンテナンス用_保険料額表（協会けんぽ・愛知県）'!$C$17:$N$66,12),0),0)</f>
        <v>160000</v>
      </c>
      <c r="L102" s="124">
        <f>IFERROR(IF(L38="有",VLOOKUP(L103,'（済）メンテナンス用_保険料額表（協会けんぽ・愛知県）'!$C$17:$N$66,12),0),0)</f>
        <v>160000</v>
      </c>
      <c r="M102" s="124">
        <f>IFERROR(IF(M38="有",VLOOKUP(M103,'（済）メンテナンス用_保険料額表（協会けんぽ・愛知県）'!$C$17:$N$66,12),0),0)</f>
        <v>160000</v>
      </c>
      <c r="N102" s="124">
        <f>IFERROR(IF(N38="有",VLOOKUP(N103,'（済）メンテナンス用_保険料額表（協会けんぽ・愛知県）'!$C$17:$N$66,12),0),0)</f>
        <v>160000</v>
      </c>
      <c r="O102" s="124">
        <f>IFERROR(IF(O38="有",VLOOKUP(O103,'（済）メンテナンス用_保険料額表（協会けんぽ・愛知県）'!$C$17:$N$66,12),0),0)</f>
        <v>160000</v>
      </c>
      <c r="P102" s="124">
        <f>IFERROR(IF(P38="有",VLOOKUP(P103,'（済）メンテナンス用_保険料額表（協会けんぽ・愛知県）'!$C$17:$N$66,12),0),0)</f>
        <v>160000</v>
      </c>
      <c r="Q102" s="92"/>
      <c r="R102" s="95"/>
      <c r="S102" s="95"/>
      <c r="T102" s="95"/>
      <c r="U102" s="95"/>
      <c r="V102" s="95"/>
      <c r="W102" s="95"/>
      <c r="X102" s="95"/>
      <c r="Y102" s="95"/>
      <c r="Z102" s="95"/>
    </row>
    <row r="103" spans="1:26" s="15" customFormat="1" ht="27.75" customHeight="1">
      <c r="A103" s="95"/>
      <c r="B103" s="95"/>
      <c r="C103" s="467" t="s">
        <v>146</v>
      </c>
      <c r="D103" s="468"/>
      <c r="E103" s="122">
        <f>$E$15*$J$22*4+E16</f>
        <v>159200</v>
      </c>
      <c r="F103" s="122">
        <f>$E$15*$J$22*4+E16</f>
        <v>159200</v>
      </c>
      <c r="G103" s="122">
        <f>$E$15*$J$22*4+E16</f>
        <v>159200</v>
      </c>
      <c r="H103" s="122">
        <f>$E$15*$J$22*4+E16</f>
        <v>159200</v>
      </c>
      <c r="I103" s="122">
        <f>$E$15*$J$22*4+E16</f>
        <v>159200</v>
      </c>
      <c r="J103" s="122">
        <f>$E$15*$J$22*4+E16</f>
        <v>159200</v>
      </c>
      <c r="K103" s="122">
        <f>$E$15*$J$22*4+E16</f>
        <v>159200</v>
      </c>
      <c r="L103" s="122">
        <f>$E$15*$J$22*4+E16</f>
        <v>159200</v>
      </c>
      <c r="M103" s="122">
        <f>$E$15*$J$22*4+E16</f>
        <v>159200</v>
      </c>
      <c r="N103" s="122">
        <f>$E$15*$J$22*4+E16</f>
        <v>159200</v>
      </c>
      <c r="O103" s="122">
        <f>$E$15*$J$22*4+E16</f>
        <v>159200</v>
      </c>
      <c r="P103" s="122">
        <f>$E$15*$J$22*4+E16</f>
        <v>159200</v>
      </c>
      <c r="Q103" s="92"/>
      <c r="R103" s="95"/>
      <c r="S103" s="95"/>
      <c r="T103" s="95"/>
      <c r="U103" s="95"/>
      <c r="V103" s="95"/>
      <c r="W103" s="95"/>
      <c r="X103" s="95"/>
      <c r="Y103" s="95"/>
      <c r="Z103" s="95"/>
    </row>
    <row r="104" spans="1:26">
      <c r="A104" s="91"/>
      <c r="B104" s="91"/>
      <c r="C104" s="91"/>
      <c r="D104" s="91"/>
      <c r="E104" s="91"/>
      <c r="F104" s="91"/>
      <c r="G104" s="91"/>
      <c r="H104" s="91"/>
      <c r="I104" s="91"/>
      <c r="J104" s="91"/>
      <c r="K104" s="91"/>
      <c r="L104" s="91"/>
      <c r="M104" s="91"/>
      <c r="N104" s="91"/>
      <c r="O104" s="91"/>
      <c r="P104" s="91"/>
      <c r="Q104" s="91"/>
      <c r="R104" s="91"/>
      <c r="S104" s="91"/>
      <c r="T104" s="91"/>
      <c r="U104" s="91"/>
      <c r="V104" s="91"/>
      <c r="W104" s="91"/>
      <c r="X104" s="91"/>
      <c r="Y104" s="91"/>
      <c r="Z104" s="91"/>
    </row>
    <row r="105" spans="1:26">
      <c r="A105" s="91"/>
      <c r="B105" s="91"/>
      <c r="C105" s="91"/>
      <c r="D105" s="91"/>
      <c r="E105" s="91"/>
      <c r="F105" s="91"/>
      <c r="G105" s="91"/>
      <c r="H105" s="91"/>
      <c r="I105" s="91"/>
      <c r="J105" s="91"/>
      <c r="K105" s="91"/>
      <c r="L105" s="91"/>
      <c r="M105" s="91"/>
      <c r="N105" s="91"/>
      <c r="O105" s="91"/>
      <c r="P105" s="91"/>
      <c r="Q105" s="91"/>
      <c r="R105" s="91"/>
      <c r="S105" s="91"/>
      <c r="T105" s="91"/>
      <c r="U105" s="91"/>
      <c r="V105" s="91"/>
      <c r="W105" s="91"/>
      <c r="X105" s="91"/>
      <c r="Y105" s="91"/>
      <c r="Z105" s="91"/>
    </row>
    <row r="106" spans="1:26" ht="21" customHeight="1">
      <c r="A106" s="91"/>
      <c r="B106" s="91"/>
      <c r="C106" s="474" t="s">
        <v>103</v>
      </c>
      <c r="D106" s="125" t="s">
        <v>70</v>
      </c>
      <c r="E106" s="125" t="s">
        <v>44</v>
      </c>
      <c r="F106" s="125" t="s">
        <v>45</v>
      </c>
      <c r="G106" s="125" t="s">
        <v>46</v>
      </c>
      <c r="H106" s="125" t="s">
        <v>47</v>
      </c>
      <c r="I106" s="125" t="s">
        <v>48</v>
      </c>
      <c r="J106" s="125" t="s">
        <v>49</v>
      </c>
      <c r="K106" s="125" t="s">
        <v>50</v>
      </c>
      <c r="L106" s="125" t="s">
        <v>51</v>
      </c>
      <c r="M106" s="125" t="s">
        <v>52</v>
      </c>
      <c r="N106" s="125" t="s">
        <v>53</v>
      </c>
      <c r="O106" s="125" t="s">
        <v>54</v>
      </c>
      <c r="P106" s="125" t="s">
        <v>55</v>
      </c>
      <c r="Q106" s="126"/>
      <c r="R106" s="514"/>
      <c r="S106" s="465"/>
      <c r="T106" s="91"/>
      <c r="U106" s="91"/>
      <c r="V106" s="91"/>
      <c r="W106" s="91"/>
      <c r="X106" s="91"/>
      <c r="Y106" s="91"/>
      <c r="Z106" s="91"/>
    </row>
    <row r="107" spans="1:26" ht="20.25" customHeight="1">
      <c r="A107" s="91"/>
      <c r="B107" s="91"/>
      <c r="C107" s="475"/>
      <c r="D107" s="47" t="s">
        <v>85</v>
      </c>
      <c r="E107" s="48">
        <f>IF($E$14="TA・RA",0,'（3月済）メンテナンス用_保険料率'!H9)</f>
        <v>80.94</v>
      </c>
      <c r="F107" s="48">
        <f>IF($E$14="TA・RA",0,'（3月済）メンテナンス用_保険料率'!K9)</f>
        <v>80.94</v>
      </c>
      <c r="G107" s="48">
        <f>IF($E$14="TA・RA",0,'（3月済）メンテナンス用_保険料率'!N9)</f>
        <v>80.94</v>
      </c>
      <c r="H107" s="48">
        <f>IF($E$14="TA・RA",0,'（3月済）メンテナンス用_保険料率'!Q9)</f>
        <v>80.94</v>
      </c>
      <c r="I107" s="48">
        <f>IF($E$14="TA・RA",0,'（3月済）メンテナンス用_保険料率'!T9)</f>
        <v>80.94</v>
      </c>
      <c r="J107" s="48">
        <f>IF($E$14="TA・RA",0,'（3月済）メンテナンス用_保険料率'!W9)</f>
        <v>80.94</v>
      </c>
      <c r="K107" s="48">
        <f>IF($E$14="TA・RA",0,'（3月済）メンテナンス用_保険料率'!Z9)</f>
        <v>80.94</v>
      </c>
      <c r="L107" s="48">
        <f>IF($E$14="TA・RA",0,'（3月済）メンテナンス用_保険料率'!AC9)</f>
        <v>80.94</v>
      </c>
      <c r="M107" s="48">
        <f>IF($E$14="TA・RA",0,'（3月済）メンテナンス用_保険料率'!AF9)</f>
        <v>80.94</v>
      </c>
      <c r="N107" s="48">
        <f>IF($E$14="TA・RA",0,'（3月済）メンテナンス用_保険料率'!AI9)</f>
        <v>80.94</v>
      </c>
      <c r="O107" s="48">
        <f>IF($E$14="TA・RA",0,'（3月済）メンテナンス用_保険料率'!AL9)</f>
        <v>80.94</v>
      </c>
      <c r="P107" s="48">
        <f>IF($E$14="TA・RA",0,'（3月済）メンテナンス用_保険料率'!AO9)</f>
        <v>80.94</v>
      </c>
      <c r="Q107" s="48" t="s">
        <v>104</v>
      </c>
      <c r="R107" s="498"/>
      <c r="S107" s="461"/>
      <c r="T107" s="91"/>
      <c r="U107" s="91"/>
      <c r="V107" s="91"/>
      <c r="W107" s="91"/>
      <c r="X107" s="91"/>
      <c r="Y107" s="91"/>
      <c r="Z107" s="91"/>
    </row>
    <row r="108" spans="1:26" ht="20.25" customHeight="1">
      <c r="A108" s="91"/>
      <c r="B108" s="91"/>
      <c r="C108" s="475"/>
      <c r="D108" s="47" t="s">
        <v>86</v>
      </c>
      <c r="E108" s="48">
        <f>IF($E$14="TA・RA",0,'（3月済）メンテナンス用_保険料率'!H17)</f>
        <v>183</v>
      </c>
      <c r="F108" s="48">
        <f>IF($E$14="TA・RA",0,'（3月済）メンテナンス用_保険料率'!K17)</f>
        <v>183</v>
      </c>
      <c r="G108" s="48">
        <f>IF($E$14="TA・RA",0,'（3月済）メンテナンス用_保険料率'!N17)</f>
        <v>183</v>
      </c>
      <c r="H108" s="48">
        <f>IF($E$14="TA・RA",0,'（3月済）メンテナンス用_保険料率'!Q17)</f>
        <v>183</v>
      </c>
      <c r="I108" s="48">
        <f>IF($E$14="TA・RA",0,'（3月済）メンテナンス用_保険料率'!T17)</f>
        <v>183</v>
      </c>
      <c r="J108" s="48">
        <f>IF($E$14="TA・RA",0,'（3月済）メンテナンス用_保険料率'!W17)</f>
        <v>183</v>
      </c>
      <c r="K108" s="48">
        <f>IF($E$14="TA・RA",0,'（3月済）メンテナンス用_保険料率'!Z17)</f>
        <v>183</v>
      </c>
      <c r="L108" s="48">
        <f>IF($E$14="TA・RA",0,'（3月済）メンテナンス用_保険料率'!AC17)</f>
        <v>183</v>
      </c>
      <c r="M108" s="48">
        <f>IF($E$14="TA・RA",0,'（3月済）メンテナンス用_保険料率'!AF17)</f>
        <v>183</v>
      </c>
      <c r="N108" s="48">
        <f>IF($E$14="TA・RA",0,'（3月済）メンテナンス用_保険料率'!AI17)</f>
        <v>183</v>
      </c>
      <c r="O108" s="48">
        <f>IF($E$14="TA・RA",0,'（3月済）メンテナンス用_保険料率'!AL17)</f>
        <v>183</v>
      </c>
      <c r="P108" s="48">
        <f>IF($E$14="TA・RA",0,'（3月済）メンテナンス用_保険料率'!AO17)</f>
        <v>183</v>
      </c>
      <c r="Q108" s="48" t="s">
        <v>104</v>
      </c>
      <c r="R108" s="498"/>
      <c r="S108" s="461"/>
      <c r="T108" s="91"/>
      <c r="U108" s="91"/>
      <c r="V108" s="91"/>
      <c r="W108" s="91"/>
      <c r="X108" s="91"/>
      <c r="Y108" s="91"/>
      <c r="Z108" s="91"/>
    </row>
    <row r="109" spans="1:26" ht="20.25" customHeight="1">
      <c r="A109" s="91"/>
      <c r="B109" s="91"/>
      <c r="C109" s="475"/>
      <c r="D109" s="47" t="s">
        <v>87</v>
      </c>
      <c r="E109" s="48" t="s">
        <v>145</v>
      </c>
      <c r="F109" s="48" t="s">
        <v>145</v>
      </c>
      <c r="G109" s="48" t="s">
        <v>145</v>
      </c>
      <c r="H109" s="48" t="s">
        <v>145</v>
      </c>
      <c r="I109" s="48" t="s">
        <v>145</v>
      </c>
      <c r="J109" s="48" t="s">
        <v>145</v>
      </c>
      <c r="K109" s="48" t="s">
        <v>145</v>
      </c>
      <c r="L109" s="48" t="s">
        <v>145</v>
      </c>
      <c r="M109" s="48" t="s">
        <v>145</v>
      </c>
      <c r="N109" s="48" t="s">
        <v>145</v>
      </c>
      <c r="O109" s="48" t="s">
        <v>145</v>
      </c>
      <c r="P109" s="48" t="s">
        <v>145</v>
      </c>
      <c r="Q109" s="48" t="s">
        <v>104</v>
      </c>
      <c r="R109" s="498"/>
      <c r="S109" s="461"/>
      <c r="T109" s="91"/>
      <c r="U109" s="91"/>
      <c r="V109" s="91"/>
      <c r="W109" s="91"/>
      <c r="X109" s="91"/>
      <c r="Y109" s="91"/>
      <c r="Z109" s="91"/>
    </row>
    <row r="110" spans="1:26" ht="20.25" customHeight="1">
      <c r="A110" s="91"/>
      <c r="B110" s="91"/>
      <c r="C110" s="475"/>
      <c r="D110" s="49" t="s">
        <v>88</v>
      </c>
      <c r="E110" s="48" t="s">
        <v>145</v>
      </c>
      <c r="F110" s="48" t="s">
        <v>145</v>
      </c>
      <c r="G110" s="48" t="s">
        <v>145</v>
      </c>
      <c r="H110" s="48" t="s">
        <v>145</v>
      </c>
      <c r="I110" s="48" t="s">
        <v>145</v>
      </c>
      <c r="J110" s="48" t="s">
        <v>145</v>
      </c>
      <c r="K110" s="48" t="s">
        <v>145</v>
      </c>
      <c r="L110" s="48" t="s">
        <v>145</v>
      </c>
      <c r="M110" s="48" t="s">
        <v>145</v>
      </c>
      <c r="N110" s="48" t="s">
        <v>145</v>
      </c>
      <c r="O110" s="48" t="s">
        <v>145</v>
      </c>
      <c r="P110" s="48" t="s">
        <v>145</v>
      </c>
      <c r="Q110" s="48" t="s">
        <v>104</v>
      </c>
      <c r="R110" s="498"/>
      <c r="S110" s="461"/>
      <c r="T110" s="91"/>
      <c r="U110" s="91"/>
      <c r="V110" s="91"/>
      <c r="W110" s="91"/>
      <c r="X110" s="91"/>
      <c r="Y110" s="91"/>
      <c r="Z110" s="91"/>
    </row>
    <row r="111" spans="1:26" ht="20.25" customHeight="1">
      <c r="A111" s="91"/>
      <c r="B111" s="91"/>
      <c r="C111" s="475"/>
      <c r="D111" s="47" t="s">
        <v>60</v>
      </c>
      <c r="E111" s="48">
        <f>IF($E$14="TA・RA",0,'（3月済）メンテナンス用_保険料率'!H13)</f>
        <v>20.3</v>
      </c>
      <c r="F111" s="48">
        <f>IF($E$14="TA・RA",0,'（3月済）メンテナンス用_保険料率'!K13)</f>
        <v>20.3</v>
      </c>
      <c r="G111" s="48">
        <f>IF($E$14="TA・RA",0,'（3月済）メンテナンス用_保険料率'!N13)</f>
        <v>20.3</v>
      </c>
      <c r="H111" s="48">
        <f>IF($E$14="TA・RA",0,'（3月済）メンテナンス用_保険料率'!Q13)</f>
        <v>20.3</v>
      </c>
      <c r="I111" s="48">
        <f>IF($E$14="TA・RA",0,'（3月済）メンテナンス用_保険料率'!T13)</f>
        <v>20.3</v>
      </c>
      <c r="J111" s="48">
        <f>IF($E$14="TA・RA",0,'（3月済）メンテナンス用_保険料率'!W13)</f>
        <v>20.3</v>
      </c>
      <c r="K111" s="48">
        <f>IF($E$14="TA・RA",0,'（3月済）メンテナンス用_保険料率'!Z13)</f>
        <v>20.3</v>
      </c>
      <c r="L111" s="48">
        <f>IF($E$14="TA・RA",0,'（3月済）メンテナンス用_保険料率'!AC13)</f>
        <v>20.3</v>
      </c>
      <c r="M111" s="48">
        <f>IF($E$14="TA・RA",0,'（3月済）メンテナンス用_保険料率'!AF13)</f>
        <v>20.3</v>
      </c>
      <c r="N111" s="48">
        <f>IF($E$14="TA・RA",0,'（3月済）メンテナンス用_保険料率'!AI13)</f>
        <v>20.3</v>
      </c>
      <c r="O111" s="48">
        <f>IF($E$14="TA・RA",0,'（3月済）メンテナンス用_保険料率'!AL13)</f>
        <v>20.3</v>
      </c>
      <c r="P111" s="48">
        <f>IF($E$14="TA・RA",0,'（3月済）メンテナンス用_保険料率'!AO13)</f>
        <v>20.3</v>
      </c>
      <c r="Q111" s="48" t="s">
        <v>104</v>
      </c>
      <c r="R111" s="498"/>
      <c r="S111" s="461"/>
      <c r="T111" s="91"/>
      <c r="U111" s="91"/>
      <c r="V111" s="91"/>
      <c r="W111" s="91"/>
      <c r="X111" s="91"/>
      <c r="Y111" s="91"/>
      <c r="Z111" s="91"/>
    </row>
    <row r="112" spans="1:26" ht="20.25" customHeight="1">
      <c r="A112" s="91"/>
      <c r="B112" s="91"/>
      <c r="C112" s="475"/>
      <c r="D112" s="50" t="s">
        <v>89</v>
      </c>
      <c r="E112" s="48">
        <f>IF($E$14="TA・RA",0,'（3月済）メンテナンス用_保険料率'!H19)</f>
        <v>3.6</v>
      </c>
      <c r="F112" s="48">
        <f>IF($E$14="TA・RA",0,'（3月済）メンテナンス用_保険料率'!K19)</f>
        <v>3.6</v>
      </c>
      <c r="G112" s="48">
        <f>IF($E$14="TA・RA",0,'（3月済）メンテナンス用_保険料率'!N19)</f>
        <v>3.6</v>
      </c>
      <c r="H112" s="48">
        <f>IF($E$14="TA・RA",0,'（3月済）メンテナンス用_保険料率'!Q19)</f>
        <v>3.6</v>
      </c>
      <c r="I112" s="48">
        <f>IF($E$14="TA・RA",0,'（3月済）メンテナンス用_保険料率'!T19)</f>
        <v>3.6</v>
      </c>
      <c r="J112" s="48">
        <f>IF($E$14="TA・RA",0,'（3月済）メンテナンス用_保険料率'!W19)</f>
        <v>3.6</v>
      </c>
      <c r="K112" s="48">
        <f>IF($E$14="TA・RA",0,'（3月済）メンテナンス用_保険料率'!Z19)</f>
        <v>3.6</v>
      </c>
      <c r="L112" s="48">
        <f>IF($E$14="TA・RA",0,'（3月済）メンテナンス用_保険料率'!AC19)</f>
        <v>3.6</v>
      </c>
      <c r="M112" s="48">
        <f>IF($E$14="TA・RA",0,'（3月済）メンテナンス用_保険料率'!AF19)</f>
        <v>3.6</v>
      </c>
      <c r="N112" s="48">
        <f>IF($E$14="TA・RA",0,'（3月済）メンテナンス用_保険料率'!AI19)</f>
        <v>3.6</v>
      </c>
      <c r="O112" s="48">
        <f>IF($E$14="TA・RA",0,'（3月済）メンテナンス用_保険料率'!AL19)</f>
        <v>3.6</v>
      </c>
      <c r="P112" s="48">
        <f>IF($E$14="TA・RA",0,'（3月済）メンテナンス用_保険料率'!AO19)</f>
        <v>3.6</v>
      </c>
      <c r="Q112" s="48" t="s">
        <v>104</v>
      </c>
      <c r="R112" s="498"/>
      <c r="S112" s="461"/>
      <c r="T112" s="91"/>
      <c r="U112" s="91"/>
      <c r="V112" s="91"/>
      <c r="W112" s="91"/>
      <c r="X112" s="91"/>
      <c r="Y112" s="91"/>
      <c r="Z112" s="91"/>
    </row>
    <row r="113" spans="1:26" ht="20.25" customHeight="1">
      <c r="A113" s="91"/>
      <c r="B113" s="91"/>
      <c r="C113" s="475"/>
      <c r="D113" s="50" t="s">
        <v>90</v>
      </c>
      <c r="E113" s="48">
        <f>IF($E$14="TA・RA",0,'（3月済）メンテナンス用_保険料率'!G15)</f>
        <v>32</v>
      </c>
      <c r="F113" s="48">
        <f>IF($E$14="TA・RA",0,'（3月済）メンテナンス用_保険料率'!J15)</f>
        <v>32</v>
      </c>
      <c r="G113" s="48">
        <f>IF($E$14="TA・RA",0,'（3月済）メンテナンス用_保険料率'!M15)</f>
        <v>32</v>
      </c>
      <c r="H113" s="48">
        <f>IF($E$14="TA・RA",0,'（3月済）メンテナンス用_保険料率'!P15)</f>
        <v>32</v>
      </c>
      <c r="I113" s="48">
        <f>IF($E$14="TA・RA",0,'（3月済）メンテナンス用_保険料率'!S15)</f>
        <v>32</v>
      </c>
      <c r="J113" s="48">
        <f>IF($E$14="TA・RA",0,'（3月済）メンテナンス用_保険料率'!V15)</f>
        <v>32</v>
      </c>
      <c r="K113" s="48">
        <f>IF($E$14="TA・RA",0,'（3月済）メンテナンス用_保険料率'!Y15)</f>
        <v>32</v>
      </c>
      <c r="L113" s="48">
        <f>IF($E$14="TA・RA",0,'（3月済）メンテナンス用_保険料率'!AB15)</f>
        <v>32</v>
      </c>
      <c r="M113" s="48">
        <f>IF($E$14="TA・RA",0,'（3月済）メンテナンス用_保険料率'!AE15)</f>
        <v>32</v>
      </c>
      <c r="N113" s="48">
        <f>IF($E$14="TA・RA",0,'（3月済）メンテナンス用_保険料率'!AH15)</f>
        <v>32</v>
      </c>
      <c r="O113" s="48">
        <f>IF($E$14="TA・RA",0,'（3月済）メンテナンス用_保険料率'!AK15)</f>
        <v>32</v>
      </c>
      <c r="P113" s="48">
        <f>IF($E$14="TA・RA",0,'（3月済）メンテナンス用_保険料率'!AN15)</f>
        <v>32</v>
      </c>
      <c r="Q113" s="48" t="s">
        <v>105</v>
      </c>
      <c r="R113" s="498"/>
      <c r="S113" s="461"/>
      <c r="T113" s="91"/>
      <c r="U113" s="91"/>
      <c r="V113" s="91"/>
      <c r="W113" s="91"/>
      <c r="X113" s="91"/>
      <c r="Y113" s="91"/>
      <c r="Z113" s="91"/>
    </row>
    <row r="114" spans="1:26" ht="20.25" customHeight="1">
      <c r="A114" s="91"/>
      <c r="B114" s="91"/>
      <c r="C114" s="475"/>
      <c r="D114" s="47" t="s">
        <v>62</v>
      </c>
      <c r="E114" s="48">
        <f>IF($E$14="TA・RA",0,'（3月済）メンテナンス用_保険料率'!G20)</f>
        <v>9</v>
      </c>
      <c r="F114" s="48">
        <f>IF($E$14="TA・RA",0,'（3月済）メンテナンス用_保険料率'!J20)</f>
        <v>9</v>
      </c>
      <c r="G114" s="48">
        <f>IF($E$14="TA・RA",0,'（3月済）メンテナンス用_保険料率'!M20)</f>
        <v>9</v>
      </c>
      <c r="H114" s="48">
        <f>IF($E$14="TA・RA",0,'（3月済）メンテナンス用_保険料率'!P20)</f>
        <v>9</v>
      </c>
      <c r="I114" s="48">
        <f>IF($E$14="TA・RA",0,'（3月済）メンテナンス用_保険料率'!S20)</f>
        <v>9</v>
      </c>
      <c r="J114" s="48">
        <f>IF($E$14="TA・RA",0,'（3月済）メンテナンス用_保険料率'!V20)</f>
        <v>9</v>
      </c>
      <c r="K114" s="48">
        <f>IF($E$14="TA・RA",0,'（3月済）メンテナンス用_保険料率'!Y20)</f>
        <v>9</v>
      </c>
      <c r="L114" s="48">
        <f>IF($E$14="TA・RA",0,'（3月済）メンテナンス用_保険料率'!AB20)</f>
        <v>9</v>
      </c>
      <c r="M114" s="48">
        <f>IF($E$14="TA・RA",0,'（3月済）メンテナンス用_保険料率'!AE20)</f>
        <v>9</v>
      </c>
      <c r="N114" s="48">
        <f>IF($E$14="TA・RA",0,'（3月済）メンテナンス用_保険料率'!AH20)</f>
        <v>9</v>
      </c>
      <c r="O114" s="48">
        <f>IF($E$14="TA・RA",0,'（3月済）メンテナンス用_保険料率'!AK20)</f>
        <v>9</v>
      </c>
      <c r="P114" s="48">
        <f>IF($E$14="TA・RA",0,'（3月済）メンテナンス用_保険料率'!AN20)</f>
        <v>9</v>
      </c>
      <c r="Q114" s="48" t="s">
        <v>104</v>
      </c>
      <c r="R114" s="498"/>
      <c r="S114" s="461"/>
      <c r="T114" s="91"/>
      <c r="U114" s="91"/>
      <c r="V114" s="91"/>
      <c r="W114" s="91"/>
      <c r="X114" s="91"/>
      <c r="Y114" s="91"/>
      <c r="Z114" s="91"/>
    </row>
    <row r="115" spans="1:26" ht="20.25" customHeight="1">
      <c r="A115" s="91"/>
      <c r="B115" s="91"/>
      <c r="C115" s="476"/>
      <c r="D115" s="47" t="s">
        <v>92</v>
      </c>
      <c r="E115" s="48">
        <f>'（3月済）メンテナンス用_保険料率'!G21</f>
        <v>2.2799999999999998</v>
      </c>
      <c r="F115" s="48">
        <f>'（3月済）メンテナンス用_保険料率'!J21</f>
        <v>2.2799999999999998</v>
      </c>
      <c r="G115" s="48">
        <f>'（3月済）メンテナンス用_保険料率'!M21</f>
        <v>2.2799999999999998</v>
      </c>
      <c r="H115" s="48">
        <f>'（3月済）メンテナンス用_保険料率'!P21</f>
        <v>2.2799999999999998</v>
      </c>
      <c r="I115" s="48">
        <f>'（3月済）メンテナンス用_保険料率'!S21</f>
        <v>2.2799999999999998</v>
      </c>
      <c r="J115" s="48">
        <f>'（3月済）メンテナンス用_保険料率'!V21</f>
        <v>2.2799999999999998</v>
      </c>
      <c r="K115" s="48">
        <f>'（3月済）メンテナンス用_保険料率'!Y21</f>
        <v>2.2799999999999998</v>
      </c>
      <c r="L115" s="48">
        <f>'（3月済）メンテナンス用_保険料率'!AB21</f>
        <v>2.2799999999999998</v>
      </c>
      <c r="M115" s="48">
        <f>'（3月済）メンテナンス用_保険料率'!AE21</f>
        <v>2.2799999999999998</v>
      </c>
      <c r="N115" s="48">
        <f>'（3月済）メンテナンス用_保険料率'!AH21</f>
        <v>2.2799999999999998</v>
      </c>
      <c r="O115" s="48">
        <f>'（3月済）メンテナンス用_保険料率'!AK21</f>
        <v>2.2799999999999998</v>
      </c>
      <c r="P115" s="48">
        <f>'（3月済）メンテナンス用_保険料率'!AN21</f>
        <v>2.2799999999999998</v>
      </c>
      <c r="Q115" s="48" t="s">
        <v>104</v>
      </c>
      <c r="R115" s="498"/>
      <c r="S115" s="461"/>
      <c r="T115" s="91"/>
      <c r="U115" s="91"/>
      <c r="V115" s="91"/>
      <c r="W115" s="91"/>
      <c r="X115" s="91"/>
      <c r="Y115" s="91"/>
      <c r="Z115" s="91"/>
    </row>
    <row r="116" spans="1:26">
      <c r="A116" s="91"/>
      <c r="B116" s="91"/>
      <c r="C116" s="91"/>
      <c r="D116" s="91"/>
      <c r="E116" s="91"/>
      <c r="F116" s="91"/>
      <c r="G116" s="91"/>
      <c r="H116" s="91"/>
      <c r="I116" s="91"/>
      <c r="J116" s="91"/>
      <c r="K116" s="91"/>
      <c r="L116" s="91"/>
      <c r="M116" s="91"/>
      <c r="N116" s="91"/>
      <c r="O116" s="91"/>
      <c r="P116" s="91"/>
      <c r="Q116" s="91"/>
      <c r="R116" s="91"/>
      <c r="S116" s="91"/>
      <c r="T116" s="91"/>
      <c r="U116" s="91"/>
      <c r="V116" s="91"/>
      <c r="W116" s="91"/>
      <c r="X116" s="91"/>
      <c r="Y116" s="91"/>
      <c r="Z116" s="91"/>
    </row>
    <row r="117" spans="1:26">
      <c r="A117" s="91"/>
      <c r="B117" s="91"/>
      <c r="C117" s="91"/>
      <c r="D117" s="91"/>
      <c r="E117" s="91"/>
      <c r="F117" s="91"/>
      <c r="G117" s="91"/>
      <c r="H117" s="91"/>
      <c r="I117" s="91"/>
      <c r="J117" s="91"/>
      <c r="K117" s="91"/>
      <c r="L117" s="91"/>
      <c r="M117" s="91"/>
      <c r="N117" s="91"/>
      <c r="O117" s="91"/>
      <c r="P117" s="91"/>
      <c r="Q117" s="91"/>
      <c r="R117" s="91"/>
      <c r="S117" s="91"/>
      <c r="T117" s="91"/>
      <c r="U117" s="91"/>
      <c r="V117" s="91"/>
      <c r="W117" s="91"/>
      <c r="X117" s="91"/>
      <c r="Y117" s="91"/>
      <c r="Z117" s="91"/>
    </row>
    <row r="118" spans="1:26">
      <c r="A118" s="91"/>
      <c r="B118" s="91"/>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row>
    <row r="119" spans="1:26">
      <c r="A119" s="91"/>
      <c r="B119" s="91"/>
      <c r="C119" s="91"/>
      <c r="D119" s="91"/>
      <c r="E119" s="91"/>
      <c r="F119" s="91"/>
      <c r="G119" s="91"/>
      <c r="H119" s="91"/>
      <c r="I119" s="91"/>
      <c r="J119" s="91"/>
      <c r="K119" s="91"/>
      <c r="L119" s="91"/>
      <c r="M119" s="91"/>
      <c r="N119" s="91"/>
      <c r="O119" s="91"/>
      <c r="P119" s="91"/>
      <c r="Q119" s="91"/>
      <c r="R119" s="91"/>
      <c r="S119" s="91"/>
      <c r="T119" s="91"/>
      <c r="U119" s="91"/>
      <c r="V119" s="91"/>
      <c r="W119" s="91"/>
      <c r="X119" s="91"/>
      <c r="Y119" s="91"/>
      <c r="Z119" s="91"/>
    </row>
    <row r="120" spans="1:26">
      <c r="A120" s="91"/>
      <c r="B120" s="91"/>
      <c r="C120" s="91"/>
      <c r="D120" s="91"/>
      <c r="E120" s="91"/>
      <c r="F120" s="91"/>
      <c r="G120" s="91"/>
      <c r="H120" s="91"/>
      <c r="I120" s="91"/>
      <c r="J120" s="91"/>
      <c r="K120" s="91"/>
      <c r="L120" s="91"/>
      <c r="M120" s="91"/>
      <c r="N120" s="91"/>
      <c r="O120" s="91"/>
      <c r="P120" s="91"/>
      <c r="Q120" s="91"/>
      <c r="R120" s="91"/>
      <c r="S120" s="91"/>
      <c r="T120" s="91"/>
      <c r="U120" s="91"/>
      <c r="V120" s="91"/>
      <c r="W120" s="91"/>
      <c r="X120" s="91"/>
      <c r="Y120" s="91"/>
      <c r="Z120" s="91"/>
    </row>
    <row r="121" spans="1:26">
      <c r="A121" s="91"/>
      <c r="B121" s="91"/>
      <c r="C121" s="91"/>
      <c r="D121" s="91"/>
      <c r="E121" s="91"/>
      <c r="F121" s="91"/>
      <c r="G121" s="91"/>
      <c r="H121" s="91"/>
      <c r="I121" s="91"/>
      <c r="J121" s="91"/>
      <c r="K121" s="91"/>
      <c r="L121" s="91"/>
      <c r="M121" s="91"/>
      <c r="N121" s="91"/>
      <c r="O121" s="91"/>
      <c r="P121" s="91"/>
      <c r="Q121" s="91"/>
      <c r="R121" s="91"/>
      <c r="S121" s="91"/>
      <c r="T121" s="91"/>
      <c r="U121" s="91"/>
      <c r="V121" s="91"/>
      <c r="W121" s="91"/>
      <c r="X121" s="91"/>
      <c r="Y121" s="91"/>
      <c r="Z121" s="91"/>
    </row>
    <row r="122" spans="1:26">
      <c r="A122" s="91"/>
      <c r="B122" s="91"/>
      <c r="C122" s="91"/>
      <c r="D122" s="91"/>
      <c r="E122" s="91"/>
      <c r="F122" s="91"/>
      <c r="G122" s="91"/>
      <c r="H122" s="91"/>
      <c r="I122" s="91"/>
      <c r="J122" s="91"/>
      <c r="K122" s="91"/>
      <c r="L122" s="91"/>
      <c r="M122" s="91"/>
      <c r="N122" s="91"/>
      <c r="O122" s="91"/>
      <c r="P122" s="91"/>
      <c r="Q122" s="91"/>
      <c r="R122" s="91"/>
      <c r="S122" s="91"/>
      <c r="T122" s="91"/>
      <c r="U122" s="91"/>
      <c r="V122" s="91"/>
      <c r="W122" s="91"/>
      <c r="X122" s="91"/>
      <c r="Y122" s="91"/>
      <c r="Z122" s="91"/>
    </row>
    <row r="123" spans="1:26">
      <c r="A123" s="91"/>
      <c r="B123" s="91"/>
      <c r="C123" s="91"/>
      <c r="D123" s="91"/>
      <c r="E123" s="91"/>
      <c r="F123" s="91"/>
      <c r="G123" s="91"/>
      <c r="H123" s="91"/>
      <c r="I123" s="91"/>
      <c r="J123" s="91"/>
      <c r="K123" s="91"/>
      <c r="L123" s="91"/>
      <c r="M123" s="91"/>
      <c r="N123" s="91"/>
      <c r="O123" s="91"/>
      <c r="P123" s="91"/>
      <c r="Q123" s="91"/>
      <c r="R123" s="91"/>
      <c r="S123" s="91"/>
      <c r="T123" s="91"/>
      <c r="U123" s="91"/>
      <c r="V123" s="91"/>
      <c r="W123" s="91"/>
      <c r="X123" s="91"/>
      <c r="Y123" s="91"/>
      <c r="Z123" s="91"/>
    </row>
  </sheetData>
  <sheetProtection selectLockedCells="1"/>
  <mergeCells count="58">
    <mergeCell ref="B1:D1"/>
    <mergeCell ref="J21:K21"/>
    <mergeCell ref="J22:K22"/>
    <mergeCell ref="C4:D4"/>
    <mergeCell ref="E4:F4"/>
    <mergeCell ref="G4:H4"/>
    <mergeCell ref="I4:K4"/>
    <mergeCell ref="C14:D14"/>
    <mergeCell ref="E14:K14"/>
    <mergeCell ref="C22:D22"/>
    <mergeCell ref="E16:F16"/>
    <mergeCell ref="G16:K16"/>
    <mergeCell ref="C15:D15"/>
    <mergeCell ref="G15:K15"/>
    <mergeCell ref="C16:D16"/>
    <mergeCell ref="R110:S110"/>
    <mergeCell ref="C67:C77"/>
    <mergeCell ref="C78:D78"/>
    <mergeCell ref="C100:C102"/>
    <mergeCell ref="C106:C115"/>
    <mergeCell ref="C103:D103"/>
    <mergeCell ref="R111:S111"/>
    <mergeCell ref="R112:S112"/>
    <mergeCell ref="R113:S113"/>
    <mergeCell ref="R114:S114"/>
    <mergeCell ref="R115:S115"/>
    <mergeCell ref="R106:S106"/>
    <mergeCell ref="R109:S109"/>
    <mergeCell ref="R108:S108"/>
    <mergeCell ref="C95:D95"/>
    <mergeCell ref="E95:F95"/>
    <mergeCell ref="G95:L95"/>
    <mergeCell ref="C56:D56"/>
    <mergeCell ref="C58:D58"/>
    <mergeCell ref="C59:D59"/>
    <mergeCell ref="C60:C61"/>
    <mergeCell ref="C62:C66"/>
    <mergeCell ref="C57:D57"/>
    <mergeCell ref="C79:D79"/>
    <mergeCell ref="C80:D80"/>
    <mergeCell ref="C89:D89"/>
    <mergeCell ref="E89:F89"/>
    <mergeCell ref="G89:K89"/>
    <mergeCell ref="R107:S107"/>
    <mergeCell ref="Q38:R38"/>
    <mergeCell ref="M21:Q21"/>
    <mergeCell ref="M22:Q22"/>
    <mergeCell ref="M23:Q23"/>
    <mergeCell ref="Q39:R39"/>
    <mergeCell ref="C40:D40"/>
    <mergeCell ref="Q40:R40"/>
    <mergeCell ref="Q37:R37"/>
    <mergeCell ref="E15:F15"/>
    <mergeCell ref="M12:Q13"/>
    <mergeCell ref="C21:D21"/>
    <mergeCell ref="C39:D39"/>
    <mergeCell ref="C38:D38"/>
    <mergeCell ref="C37:D37"/>
  </mergeCells>
  <phoneticPr fontId="2"/>
  <dataValidations count="2">
    <dataValidation type="list" allowBlank="1" showInputMessage="1" showErrorMessage="1" sqref="E38:P40 E57:P57" xr:uid="{00000000-0002-0000-0300-000000000000}">
      <formula1>"　,有,無"</formula1>
    </dataValidation>
    <dataValidation type="list" showInputMessage="1" showErrorMessage="1" sqref="F91:F93 E91" xr:uid="{19EF0125-1254-4628-9632-C418B7A73C84}">
      <formula1>"10%,8%"</formula1>
    </dataValidation>
  </dataValidations>
  <printOptions horizontalCentered="1" verticalCentered="1"/>
  <pageMargins left="0.78740157480314965" right="0.78740157480314965" top="0.98425196850393704" bottom="0.98425196850393704" header="0.51181102362204722" footer="0.51181102362204722"/>
  <pageSetup paperSize="9" scale="34" orientation="portrait" r:id="rId1"/>
  <headerFooter alignWithMargins="0"/>
  <extLst>
    <ext xmlns:x14="http://schemas.microsoft.com/office/spreadsheetml/2009/9/main" uri="{CCE6A557-97BC-4b89-ADB6-D9C93CAAB3DF}">
      <x14:dataValidations xmlns:xm="http://schemas.microsoft.com/office/excel/2006/main" count="3">
        <x14:dataValidation type="list" showInputMessage="1" showErrorMessage="1" xr:uid="{00000000-0002-0000-0300-000001000000}">
          <x14:formula1>
            <xm:f>'メンテナンス用_（未着手）ドロップダウンリスト'!$B$23:$G$23</xm:f>
          </x14:formula1>
          <xm:sqref>E14:K14</xm:sqref>
        </x14:dataValidation>
        <x14:dataValidation type="list" showInputMessage="1" showErrorMessage="1" error="週30時間、1日7時間（※）が限度です。_x000a_入力内容を確認してください。_x000a_　※学生を雇用する場合は、週19時間、1日7時間まで（ただし、学業に支障がない範囲）" xr:uid="{00000000-0002-0000-0300-000002000000}">
          <x14:formula1>
            <xm:f>'メンテナンス用_（未着手）ドロップダウンリスト'!$B$24:$J$24</xm:f>
          </x14:formula1>
          <xm:sqref>E22:I22</xm:sqref>
        </x14:dataValidation>
        <x14:dataValidation type="list" showInputMessage="1" showErrorMessage="1" xr:uid="{00000000-0002-0000-0300-000003000000}">
          <x14:formula1>
            <xm:f>'メンテナンス用_（未着手）ドロップダウンリスト'!$B$28:$D$28</xm:f>
          </x14:formula1>
          <xm:sqref>E89:F89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O80"/>
  <sheetViews>
    <sheetView topLeftCell="A82" zoomScale="85" zoomScaleNormal="85" workbookViewId="0">
      <selection activeCell="N108" sqref="N108"/>
    </sheetView>
  </sheetViews>
  <sheetFormatPr defaultColWidth="8.875" defaultRowHeight="18.75"/>
  <cols>
    <col min="1" max="1" width="3.875" style="16" customWidth="1"/>
    <col min="2" max="4" width="15.375" style="16" customWidth="1"/>
    <col min="5" max="5" width="17.875" style="16" bestFit="1" customWidth="1"/>
    <col min="6" max="6" width="8.875" style="16"/>
    <col min="7" max="7" width="9.25" style="16" customWidth="1"/>
    <col min="8" max="9" width="8.875" style="16"/>
    <col min="10" max="10" width="38.125" style="16" customWidth="1"/>
    <col min="11" max="15" width="8.5" style="16" bestFit="1" customWidth="1"/>
    <col min="16" max="16384" width="8.875" style="16"/>
  </cols>
  <sheetData>
    <row r="1" spans="1:15" ht="19.5">
      <c r="A1" s="80" t="s">
        <v>147</v>
      </c>
      <c r="H1" s="367" t="s">
        <v>559</v>
      </c>
    </row>
    <row r="2" spans="1:15" ht="19.5">
      <c r="A2" s="80"/>
      <c r="B2" s="16" t="s">
        <v>148</v>
      </c>
      <c r="H2" s="367"/>
    </row>
    <row r="3" spans="1:15" ht="19.5">
      <c r="A3" s="80"/>
      <c r="B3" s="16" t="s">
        <v>149</v>
      </c>
    </row>
    <row r="5" spans="1:15" ht="22.5">
      <c r="B5" s="18" t="s">
        <v>531</v>
      </c>
      <c r="C5" s="39"/>
      <c r="D5" s="39"/>
      <c r="H5" s="367"/>
    </row>
    <row r="6" spans="1:15" ht="19.5">
      <c r="B6" s="66"/>
      <c r="C6" s="528" t="s">
        <v>150</v>
      </c>
      <c r="D6" s="529"/>
      <c r="E6" s="528" t="s">
        <v>151</v>
      </c>
      <c r="F6" s="529"/>
      <c r="H6"/>
      <c r="J6" s="366"/>
      <c r="K6"/>
      <c r="L6"/>
      <c r="M6"/>
      <c r="N6"/>
      <c r="O6"/>
    </row>
    <row r="7" spans="1:15" ht="19.5">
      <c r="B7" s="67" t="s">
        <v>305</v>
      </c>
      <c r="C7" s="282">
        <v>1320</v>
      </c>
      <c r="D7" s="283" t="s">
        <v>30</v>
      </c>
      <c r="E7" s="520">
        <v>1560</v>
      </c>
      <c r="F7" s="522" t="s">
        <v>30</v>
      </c>
      <c r="J7" s="518"/>
      <c r="K7" s="519"/>
      <c r="L7" s="519"/>
      <c r="M7" s="519"/>
      <c r="N7" s="519"/>
      <c r="O7" s="519"/>
    </row>
    <row r="8" spans="1:15" ht="19.5">
      <c r="B8" s="67" t="s">
        <v>306</v>
      </c>
      <c r="C8" s="282">
        <v>1360</v>
      </c>
      <c r="D8" s="283" t="s">
        <v>30</v>
      </c>
      <c r="E8" s="520"/>
      <c r="F8" s="522"/>
      <c r="J8" s="518"/>
      <c r="K8" s="368"/>
      <c r="L8" s="368"/>
      <c r="M8" s="368"/>
      <c r="N8" s="368"/>
      <c r="O8" s="368"/>
    </row>
    <row r="9" spans="1:15" ht="19.5">
      <c r="B9" s="67" t="s">
        <v>307</v>
      </c>
      <c r="C9" s="282">
        <v>1410</v>
      </c>
      <c r="D9" s="283" t="s">
        <v>30</v>
      </c>
      <c r="E9" s="520"/>
      <c r="F9" s="522"/>
      <c r="J9" s="369"/>
      <c r="K9" s="368"/>
      <c r="L9" s="368"/>
      <c r="M9" s="368"/>
      <c r="N9" s="368"/>
      <c r="O9" s="368"/>
    </row>
    <row r="10" spans="1:15" ht="19.5">
      <c r="B10" s="67" t="s">
        <v>308</v>
      </c>
      <c r="C10" s="282">
        <v>1450</v>
      </c>
      <c r="D10" s="283" t="s">
        <v>30</v>
      </c>
      <c r="E10" s="520"/>
      <c r="F10" s="522"/>
      <c r="J10" s="369"/>
      <c r="K10" s="368"/>
      <c r="L10" s="368"/>
      <c r="M10" s="368"/>
      <c r="N10" s="368"/>
      <c r="O10" s="368"/>
    </row>
    <row r="11" spans="1:15" ht="19.5">
      <c r="B11" s="67" t="s">
        <v>309</v>
      </c>
      <c r="C11" s="282">
        <v>1490</v>
      </c>
      <c r="D11" s="283" t="s">
        <v>30</v>
      </c>
      <c r="E11" s="520"/>
      <c r="F11" s="522"/>
      <c r="J11" s="369"/>
      <c r="K11" s="519"/>
      <c r="L11" s="519"/>
      <c r="M11" s="519"/>
      <c r="N11" s="519"/>
      <c r="O11" s="519"/>
    </row>
    <row r="12" spans="1:15" ht="19.5">
      <c r="B12" s="67" t="s">
        <v>152</v>
      </c>
      <c r="C12" s="282">
        <v>1560</v>
      </c>
      <c r="D12" s="283" t="s">
        <v>30</v>
      </c>
      <c r="E12" s="521"/>
      <c r="F12" s="523"/>
      <c r="J12" s="369"/>
      <c r="K12" s="519"/>
      <c r="L12" s="519"/>
      <c r="M12" s="519"/>
      <c r="N12" s="519"/>
      <c r="O12" s="519"/>
    </row>
    <row r="14" spans="1:15" ht="19.5">
      <c r="B14" s="7" t="s">
        <v>310</v>
      </c>
    </row>
    <row r="15" spans="1:15" ht="19.5">
      <c r="B15" s="7" t="s">
        <v>311</v>
      </c>
    </row>
    <row r="16" spans="1:15" ht="19.5">
      <c r="B16" s="7" t="s">
        <v>312</v>
      </c>
    </row>
    <row r="17" spans="1:8" ht="19.5">
      <c r="B17" s="7" t="s">
        <v>313</v>
      </c>
    </row>
    <row r="18" spans="1:8" ht="19.5">
      <c r="B18" s="7" t="s">
        <v>314</v>
      </c>
    </row>
    <row r="19" spans="1:8" ht="19.5">
      <c r="B19" s="7" t="s">
        <v>315</v>
      </c>
    </row>
    <row r="20" spans="1:8" ht="19.5">
      <c r="B20" s="7"/>
    </row>
    <row r="21" spans="1:8" ht="19.5">
      <c r="A21" s="80" t="s">
        <v>153</v>
      </c>
      <c r="H21" s="367" t="s">
        <v>559</v>
      </c>
    </row>
    <row r="22" spans="1:8" ht="19.5">
      <c r="A22" s="80"/>
      <c r="B22" s="16" t="s">
        <v>154</v>
      </c>
    </row>
    <row r="23" spans="1:8" ht="19.5">
      <c r="A23" s="80"/>
      <c r="B23" s="16" t="s">
        <v>155</v>
      </c>
    </row>
    <row r="24" spans="1:8" ht="19.5">
      <c r="A24" s="80"/>
    </row>
    <row r="25" spans="1:8" ht="22.5">
      <c r="B25" s="18" t="s">
        <v>531</v>
      </c>
      <c r="C25" s="18"/>
      <c r="D25" s="18"/>
    </row>
    <row r="26" spans="1:8" ht="19.5">
      <c r="B26" s="66"/>
      <c r="C26" s="528" t="s">
        <v>316</v>
      </c>
      <c r="D26" s="529"/>
      <c r="E26" s="528" t="s">
        <v>156</v>
      </c>
      <c r="F26" s="529"/>
    </row>
    <row r="27" spans="1:8" ht="19.5">
      <c r="B27" s="67" t="s">
        <v>317</v>
      </c>
      <c r="C27" s="282">
        <v>1430</v>
      </c>
      <c r="D27" s="281" t="s">
        <v>30</v>
      </c>
      <c r="E27" s="520">
        <v>1700</v>
      </c>
      <c r="F27" s="522" t="s">
        <v>30</v>
      </c>
    </row>
    <row r="28" spans="1:8" ht="19.5">
      <c r="B28" s="67" t="s">
        <v>306</v>
      </c>
      <c r="C28" s="282">
        <v>1470</v>
      </c>
      <c r="D28" s="281" t="s">
        <v>30</v>
      </c>
      <c r="E28" s="520"/>
      <c r="F28" s="522"/>
    </row>
    <row r="29" spans="1:8" ht="19.5">
      <c r="B29" s="67" t="s">
        <v>307</v>
      </c>
      <c r="C29" s="282">
        <v>1500</v>
      </c>
      <c r="D29" s="281" t="s">
        <v>30</v>
      </c>
      <c r="E29" s="520"/>
      <c r="F29" s="522"/>
    </row>
    <row r="30" spans="1:8" ht="19.5">
      <c r="B30" s="67" t="s">
        <v>308</v>
      </c>
      <c r="C30" s="282">
        <v>1520</v>
      </c>
      <c r="D30" s="281" t="s">
        <v>30</v>
      </c>
      <c r="E30" s="520"/>
      <c r="F30" s="522"/>
    </row>
    <row r="31" spans="1:8" ht="19.5">
      <c r="B31" s="67" t="s">
        <v>309</v>
      </c>
      <c r="C31" s="282">
        <v>1550</v>
      </c>
      <c r="D31" s="281" t="s">
        <v>30</v>
      </c>
      <c r="E31" s="520"/>
      <c r="F31" s="522"/>
    </row>
    <row r="32" spans="1:8" ht="19.5">
      <c r="B32" s="67" t="s">
        <v>152</v>
      </c>
      <c r="C32" s="282">
        <v>1700</v>
      </c>
      <c r="D32" s="281" t="s">
        <v>30</v>
      </c>
      <c r="E32" s="521"/>
      <c r="F32" s="523"/>
    </row>
    <row r="34" spans="1:8" ht="19.5">
      <c r="B34" s="7" t="s">
        <v>310</v>
      </c>
    </row>
    <row r="35" spans="1:8" ht="19.5">
      <c r="B35" s="7" t="s">
        <v>311</v>
      </c>
    </row>
    <row r="36" spans="1:8" ht="19.5">
      <c r="B36" s="7" t="s">
        <v>312</v>
      </c>
    </row>
    <row r="37" spans="1:8" ht="19.5">
      <c r="B37" s="7" t="s">
        <v>313</v>
      </c>
    </row>
    <row r="38" spans="1:8" ht="19.5">
      <c r="B38" s="7" t="s">
        <v>314</v>
      </c>
    </row>
    <row r="39" spans="1:8" ht="19.5">
      <c r="B39" s="7" t="s">
        <v>315</v>
      </c>
    </row>
    <row r="40" spans="1:8" ht="19.5">
      <c r="B40" s="7"/>
    </row>
    <row r="41" spans="1:8" ht="19.5">
      <c r="A41" s="80" t="s">
        <v>157</v>
      </c>
      <c r="H41" s="367" t="s">
        <v>365</v>
      </c>
    </row>
    <row r="42" spans="1:8" ht="19.5">
      <c r="B42" s="7"/>
    </row>
    <row r="43" spans="1:8" ht="22.5">
      <c r="B43" s="18" t="s">
        <v>532</v>
      </c>
      <c r="C43" s="18"/>
      <c r="D43" s="18"/>
      <c r="E43" s="18"/>
    </row>
    <row r="44" spans="1:8" ht="20.25" thickBot="1">
      <c r="B44" s="81" t="s">
        <v>158</v>
      </c>
      <c r="C44" s="68"/>
      <c r="D44" s="69"/>
      <c r="E44" s="69"/>
    </row>
    <row r="45" spans="1:8" ht="23.25" thickBot="1">
      <c r="B45" s="70" t="s">
        <v>159</v>
      </c>
      <c r="C45" s="71" t="s">
        <v>160</v>
      </c>
      <c r="D45" s="524" t="s">
        <v>161</v>
      </c>
      <c r="E45" s="525"/>
    </row>
    <row r="46" spans="1:8" ht="22.5">
      <c r="B46" s="72" t="s">
        <v>318</v>
      </c>
      <c r="C46" s="73">
        <v>1774</v>
      </c>
      <c r="D46" s="530" t="s">
        <v>319</v>
      </c>
      <c r="E46" s="531"/>
    </row>
    <row r="47" spans="1:8" ht="22.5">
      <c r="B47" s="74" t="s">
        <v>320</v>
      </c>
      <c r="C47" s="75">
        <v>1828</v>
      </c>
      <c r="D47" s="530" t="s">
        <v>321</v>
      </c>
      <c r="E47" s="531"/>
    </row>
    <row r="48" spans="1:8" ht="22.5">
      <c r="B48" s="76" t="s">
        <v>322</v>
      </c>
      <c r="C48" s="77">
        <v>1871</v>
      </c>
      <c r="D48" s="530" t="s">
        <v>323</v>
      </c>
      <c r="E48" s="531"/>
    </row>
    <row r="49" spans="2:5" ht="22.5">
      <c r="B49" s="74" t="s">
        <v>324</v>
      </c>
      <c r="C49" s="75">
        <v>1926</v>
      </c>
      <c r="D49" s="530" t="s">
        <v>325</v>
      </c>
      <c r="E49" s="531"/>
    </row>
    <row r="50" spans="2:5" ht="22.5">
      <c r="B50" s="76" t="s">
        <v>326</v>
      </c>
      <c r="C50" s="77">
        <v>1982</v>
      </c>
      <c r="D50" s="530" t="s">
        <v>327</v>
      </c>
      <c r="E50" s="531"/>
    </row>
    <row r="51" spans="2:5" ht="22.5">
      <c r="B51" s="74" t="s">
        <v>328</v>
      </c>
      <c r="C51" s="75">
        <v>2054</v>
      </c>
      <c r="D51" s="530" t="s">
        <v>329</v>
      </c>
      <c r="E51" s="531"/>
    </row>
    <row r="52" spans="2:5" ht="23.25" thickBot="1">
      <c r="B52" s="76" t="s">
        <v>330</v>
      </c>
      <c r="C52" s="77">
        <v>2116</v>
      </c>
      <c r="D52" s="526" t="s">
        <v>162</v>
      </c>
      <c r="E52" s="527"/>
    </row>
    <row r="53" spans="2:5" ht="23.25" thickBot="1">
      <c r="B53" s="74" t="s">
        <v>331</v>
      </c>
      <c r="C53" s="75">
        <v>2171</v>
      </c>
      <c r="D53" s="78" t="s">
        <v>159</v>
      </c>
      <c r="E53" s="79" t="s">
        <v>160</v>
      </c>
    </row>
    <row r="54" spans="2:5" ht="22.5">
      <c r="B54" s="76" t="s">
        <v>332</v>
      </c>
      <c r="C54" s="77">
        <v>2222</v>
      </c>
      <c r="D54" s="418" t="s">
        <v>542</v>
      </c>
      <c r="E54" s="419">
        <v>3163</v>
      </c>
    </row>
    <row r="55" spans="2:5" ht="22.5">
      <c r="B55" s="74" t="s">
        <v>535</v>
      </c>
      <c r="C55" s="75">
        <v>2272</v>
      </c>
      <c r="D55" s="420" t="s">
        <v>543</v>
      </c>
      <c r="E55" s="75">
        <v>3219</v>
      </c>
    </row>
    <row r="56" spans="2:5" ht="22.5">
      <c r="B56" s="76" t="s">
        <v>533</v>
      </c>
      <c r="C56" s="77">
        <v>2310</v>
      </c>
      <c r="D56" s="418" t="s">
        <v>544</v>
      </c>
      <c r="E56" s="419">
        <v>3276</v>
      </c>
    </row>
    <row r="57" spans="2:5" ht="22.5">
      <c r="B57" s="74" t="s">
        <v>534</v>
      </c>
      <c r="C57" s="75">
        <v>2352</v>
      </c>
      <c r="D57" s="420" t="s">
        <v>545</v>
      </c>
      <c r="E57" s="75">
        <v>3332</v>
      </c>
    </row>
    <row r="58" spans="2:5" ht="22.5">
      <c r="B58" s="76" t="s">
        <v>537</v>
      </c>
      <c r="C58" s="77">
        <v>2394</v>
      </c>
      <c r="D58" s="418" t="s">
        <v>546</v>
      </c>
      <c r="E58" s="419">
        <v>3385</v>
      </c>
    </row>
    <row r="59" spans="2:5" ht="22.5">
      <c r="B59" s="74" t="s">
        <v>536</v>
      </c>
      <c r="C59" s="75">
        <v>2447</v>
      </c>
      <c r="D59" s="420" t="s">
        <v>547</v>
      </c>
      <c r="E59" s="75">
        <v>3436</v>
      </c>
    </row>
    <row r="60" spans="2:5" ht="22.5">
      <c r="B60" s="76" t="s">
        <v>335</v>
      </c>
      <c r="C60" s="77">
        <v>2488</v>
      </c>
      <c r="D60" s="418" t="s">
        <v>548</v>
      </c>
      <c r="E60" s="419">
        <v>3486</v>
      </c>
    </row>
    <row r="61" spans="2:5" ht="22.5">
      <c r="B61" s="74" t="s">
        <v>336</v>
      </c>
      <c r="C61" s="75">
        <v>2526</v>
      </c>
      <c r="D61" s="420" t="s">
        <v>549</v>
      </c>
      <c r="E61" s="75">
        <v>3533</v>
      </c>
    </row>
    <row r="62" spans="2:5" ht="22.5">
      <c r="B62" s="76" t="s">
        <v>337</v>
      </c>
      <c r="C62" s="77">
        <v>2557</v>
      </c>
      <c r="D62" s="418" t="s">
        <v>550</v>
      </c>
      <c r="E62" s="419">
        <v>3577</v>
      </c>
    </row>
    <row r="63" spans="2:5" ht="22.5">
      <c r="B63" s="74" t="s">
        <v>538</v>
      </c>
      <c r="C63" s="75">
        <v>2672</v>
      </c>
      <c r="D63" s="420" t="s">
        <v>551</v>
      </c>
      <c r="E63" s="75">
        <v>3613</v>
      </c>
    </row>
    <row r="64" spans="2:5" ht="22.5">
      <c r="B64" s="76" t="s">
        <v>539</v>
      </c>
      <c r="C64" s="77">
        <v>2710</v>
      </c>
      <c r="D64" s="418" t="s">
        <v>552</v>
      </c>
      <c r="E64" s="419">
        <v>3646</v>
      </c>
    </row>
    <row r="65" spans="1:8" ht="22.5">
      <c r="B65" s="74" t="s">
        <v>540</v>
      </c>
      <c r="C65" s="75">
        <v>2736</v>
      </c>
      <c r="D65" s="420" t="s">
        <v>553</v>
      </c>
      <c r="E65" s="75">
        <v>3676</v>
      </c>
    </row>
    <row r="66" spans="1:8" ht="22.5">
      <c r="B66" s="76" t="s">
        <v>541</v>
      </c>
      <c r="C66" s="77">
        <v>2766</v>
      </c>
      <c r="D66" s="418" t="s">
        <v>333</v>
      </c>
      <c r="E66" s="419">
        <v>3698</v>
      </c>
    </row>
    <row r="67" spans="1:8" ht="22.5">
      <c r="B67" s="74" t="s">
        <v>338</v>
      </c>
      <c r="C67" s="75">
        <v>2796</v>
      </c>
      <c r="D67" s="420" t="s">
        <v>554</v>
      </c>
      <c r="E67" s="75">
        <v>3717</v>
      </c>
    </row>
    <row r="68" spans="1:8" ht="22.5">
      <c r="B68" s="76" t="s">
        <v>339</v>
      </c>
      <c r="C68" s="77">
        <v>2826</v>
      </c>
      <c r="D68" s="418" t="s">
        <v>555</v>
      </c>
      <c r="E68" s="419">
        <v>3736</v>
      </c>
    </row>
    <row r="69" spans="1:8" ht="22.5">
      <c r="B69" s="74" t="s">
        <v>340</v>
      </c>
      <c r="C69" s="75">
        <v>2855</v>
      </c>
      <c r="D69" s="420" t="s">
        <v>556</v>
      </c>
      <c r="E69" s="75">
        <v>3753</v>
      </c>
    </row>
    <row r="70" spans="1:8" ht="22.5">
      <c r="B70" s="76" t="s">
        <v>341</v>
      </c>
      <c r="C70" s="77">
        <v>2884</v>
      </c>
      <c r="D70" s="418" t="s">
        <v>334</v>
      </c>
      <c r="E70" s="419">
        <v>3766</v>
      </c>
    </row>
    <row r="71" spans="1:8" ht="23.25" thickBot="1">
      <c r="B71" s="74" t="s">
        <v>342</v>
      </c>
      <c r="C71" s="75">
        <v>2913</v>
      </c>
      <c r="D71" s="421"/>
      <c r="E71" s="422"/>
    </row>
    <row r="72" spans="1:8" ht="22.5">
      <c r="B72" s="416"/>
      <c r="C72" s="417"/>
    </row>
    <row r="73" spans="1:8" ht="19.5">
      <c r="A73" s="80" t="s">
        <v>163</v>
      </c>
      <c r="H73" s="367" t="s">
        <v>561</v>
      </c>
    </row>
    <row r="74" spans="1:8" ht="19.5">
      <c r="B74" s="7" t="s">
        <v>164</v>
      </c>
    </row>
    <row r="75" spans="1:8" ht="19.5">
      <c r="B75" s="7" t="s">
        <v>343</v>
      </c>
    </row>
    <row r="76" spans="1:8" ht="20.25" thickBot="1">
      <c r="B76" s="7"/>
    </row>
    <row r="77" spans="1:8" ht="19.5">
      <c r="B77" s="370" t="s">
        <v>70</v>
      </c>
      <c r="C77" s="532" t="s">
        <v>344</v>
      </c>
      <c r="D77" s="533"/>
      <c r="E77" s="532" t="s">
        <v>345</v>
      </c>
      <c r="F77" s="534"/>
    </row>
    <row r="78" spans="1:8" ht="49.5">
      <c r="B78" s="374" t="s">
        <v>481</v>
      </c>
      <c r="C78" s="280">
        <v>1900</v>
      </c>
      <c r="D78" s="281" t="s">
        <v>30</v>
      </c>
      <c r="E78" s="535">
        <v>1700</v>
      </c>
      <c r="F78" s="537" t="s">
        <v>30</v>
      </c>
    </row>
    <row r="79" spans="1:8" ht="19.5">
      <c r="B79" s="82" t="s">
        <v>560</v>
      </c>
      <c r="C79" s="280">
        <v>1700</v>
      </c>
      <c r="D79" s="281" t="s">
        <v>30</v>
      </c>
      <c r="E79" s="535"/>
      <c r="F79" s="537"/>
    </row>
    <row r="80" spans="1:8" ht="20.25" thickBot="1">
      <c r="B80" s="371" t="s">
        <v>482</v>
      </c>
      <c r="C80" s="372">
        <v>1600</v>
      </c>
      <c r="D80" s="373" t="s">
        <v>30</v>
      </c>
      <c r="E80" s="536"/>
      <c r="F80" s="538"/>
    </row>
  </sheetData>
  <mergeCells count="24">
    <mergeCell ref="C77:D77"/>
    <mergeCell ref="E77:F77"/>
    <mergeCell ref="E78:E80"/>
    <mergeCell ref="F78:F80"/>
    <mergeCell ref="D51:E51"/>
    <mergeCell ref="D45:E45"/>
    <mergeCell ref="D52:E52"/>
    <mergeCell ref="C6:D6"/>
    <mergeCell ref="E6:F6"/>
    <mergeCell ref="E7:E12"/>
    <mergeCell ref="F7:F12"/>
    <mergeCell ref="C26:D26"/>
    <mergeCell ref="E26:F26"/>
    <mergeCell ref="D46:E46"/>
    <mergeCell ref="D47:E47"/>
    <mergeCell ref="D48:E48"/>
    <mergeCell ref="D49:E49"/>
    <mergeCell ref="D50:E50"/>
    <mergeCell ref="J7:J8"/>
    <mergeCell ref="K7:O7"/>
    <mergeCell ref="K11:O11"/>
    <mergeCell ref="K12:O12"/>
    <mergeCell ref="E27:E32"/>
    <mergeCell ref="F27:F32"/>
  </mergeCells>
  <phoneticPr fontId="2"/>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91"/>
  <sheetViews>
    <sheetView zoomScale="130" zoomScaleNormal="130" workbookViewId="0"/>
  </sheetViews>
  <sheetFormatPr defaultRowHeight="13.5"/>
  <cols>
    <col min="1" max="2" width="9.25" customWidth="1"/>
    <col min="3" max="3" width="7.25" bestFit="1" customWidth="1"/>
    <col min="4" max="4" width="3" bestFit="1" customWidth="1"/>
    <col min="5" max="5" width="7.25" bestFit="1" customWidth="1"/>
    <col min="6" max="9" width="10" customWidth="1"/>
    <col min="10" max="11" width="12" customWidth="1"/>
    <col min="12" max="12" width="3.875" customWidth="1"/>
    <col min="13" max="15" width="9" customWidth="1"/>
    <col min="16" max="16" width="12.875" style="343" customWidth="1"/>
    <col min="17" max="17" width="25.75" style="343" bestFit="1" customWidth="1"/>
  </cols>
  <sheetData>
    <row r="1" spans="1:17" s="2" customFormat="1">
      <c r="A1" s="3" t="s">
        <v>165</v>
      </c>
      <c r="B1" s="4"/>
      <c r="C1" s="3"/>
      <c r="D1" s="3"/>
      <c r="E1" s="3"/>
      <c r="F1" s="3"/>
      <c r="G1" s="3"/>
      <c r="H1" s="3"/>
      <c r="I1" s="3"/>
      <c r="J1" s="5"/>
      <c r="K1" s="5"/>
      <c r="L1" s="5"/>
      <c r="M1" s="5"/>
      <c r="N1" s="5"/>
      <c r="O1" s="5"/>
      <c r="P1" s="341"/>
      <c r="Q1" s="342"/>
    </row>
    <row r="2" spans="1:17" s="2" customFormat="1">
      <c r="B2" s="379" t="s">
        <v>487</v>
      </c>
      <c r="C2" s="3"/>
      <c r="D2" s="3"/>
      <c r="E2" s="3"/>
      <c r="F2" s="3"/>
      <c r="G2" s="3"/>
      <c r="H2" s="3"/>
      <c r="I2" s="3"/>
      <c r="J2" s="5"/>
      <c r="K2" s="5"/>
      <c r="L2" s="5"/>
      <c r="M2" s="5"/>
      <c r="N2" s="5"/>
      <c r="O2" s="5"/>
      <c r="P2" s="341"/>
      <c r="Q2" s="342"/>
    </row>
    <row r="4" spans="1:17">
      <c r="A4" t="s">
        <v>253</v>
      </c>
    </row>
    <row r="5" spans="1:17" ht="20.45" customHeight="1">
      <c r="A5" s="166" t="s">
        <v>300</v>
      </c>
      <c r="B5" s="166"/>
      <c r="C5" s="166"/>
      <c r="D5" s="166"/>
      <c r="E5" s="166"/>
      <c r="F5" s="166"/>
      <c r="G5" s="166"/>
      <c r="H5" s="166"/>
      <c r="I5" s="166"/>
      <c r="J5" s="166"/>
      <c r="K5" s="166"/>
      <c r="L5" s="166"/>
    </row>
    <row r="6" spans="1:17" ht="18.75">
      <c r="A6" s="363" t="s">
        <v>525</v>
      </c>
      <c r="B6" s="364"/>
      <c r="C6" s="364"/>
      <c r="D6" s="364"/>
      <c r="E6" s="364"/>
      <c r="F6" s="364"/>
      <c r="G6" s="364"/>
      <c r="H6" s="364"/>
      <c r="I6" s="364"/>
      <c r="J6" s="364"/>
      <c r="K6" s="364"/>
      <c r="L6" s="214"/>
    </row>
    <row r="7" spans="1:17" ht="18.75">
      <c r="A7" s="245"/>
      <c r="B7" s="245"/>
      <c r="C7" s="245"/>
      <c r="D7" s="245"/>
      <c r="E7" s="245"/>
      <c r="F7" s="245"/>
      <c r="G7" s="245"/>
      <c r="H7" s="245"/>
      <c r="I7" s="245"/>
      <c r="J7" s="245"/>
      <c r="K7" s="245"/>
      <c r="L7" s="215"/>
    </row>
    <row r="8" spans="1:17">
      <c r="A8" s="246"/>
      <c r="B8" s="375" t="s">
        <v>484</v>
      </c>
      <c r="C8" s="247"/>
      <c r="D8" s="247"/>
      <c r="E8" s="247"/>
      <c r="F8" s="247"/>
      <c r="G8" s="248"/>
      <c r="H8" s="248"/>
      <c r="I8" s="248"/>
      <c r="J8" s="248"/>
      <c r="K8" s="248"/>
      <c r="L8" s="216"/>
    </row>
    <row r="9" spans="1:17">
      <c r="A9" s="249"/>
      <c r="B9" s="376" t="s">
        <v>485</v>
      </c>
      <c r="C9" s="250"/>
      <c r="D9" s="250"/>
      <c r="E9" s="250"/>
      <c r="F9" s="250"/>
      <c r="G9" s="251"/>
      <c r="H9" s="251"/>
      <c r="I9" s="251"/>
      <c r="J9" s="251"/>
      <c r="K9" s="251"/>
      <c r="L9" s="217"/>
    </row>
    <row r="10" spans="1:17">
      <c r="A10" s="249"/>
      <c r="B10" s="250"/>
      <c r="C10" s="250"/>
      <c r="D10" s="250"/>
      <c r="E10" s="250"/>
      <c r="F10" s="250"/>
      <c r="G10" s="251"/>
      <c r="H10" s="251"/>
      <c r="I10" s="251"/>
      <c r="J10" s="251"/>
      <c r="K10" s="251"/>
      <c r="L10" s="217"/>
    </row>
    <row r="11" spans="1:17" ht="14.25" thickBot="1">
      <c r="A11" s="167" t="s">
        <v>254</v>
      </c>
      <c r="B11" s="167"/>
      <c r="C11" s="167"/>
      <c r="D11" s="167"/>
      <c r="E11" s="167"/>
      <c r="F11" s="167"/>
      <c r="G11" s="248"/>
      <c r="H11" s="248"/>
      <c r="I11" s="248"/>
      <c r="J11" s="248"/>
      <c r="K11" s="252" t="s">
        <v>255</v>
      </c>
      <c r="L11" s="218"/>
    </row>
    <row r="12" spans="1:17" ht="14.25" thickTop="1">
      <c r="A12" s="539" t="s">
        <v>256</v>
      </c>
      <c r="B12" s="540"/>
      <c r="C12" s="543" t="s">
        <v>257</v>
      </c>
      <c r="D12" s="544"/>
      <c r="E12" s="540"/>
      <c r="F12" s="550" t="s">
        <v>258</v>
      </c>
      <c r="G12" s="551"/>
      <c r="H12" s="551"/>
      <c r="I12" s="552"/>
      <c r="J12" s="550" t="s">
        <v>259</v>
      </c>
      <c r="K12" s="553"/>
      <c r="L12" s="219"/>
      <c r="M12" s="340" t="s">
        <v>419</v>
      </c>
    </row>
    <row r="13" spans="1:17" ht="24.6" customHeight="1">
      <c r="A13" s="541"/>
      <c r="B13" s="542"/>
      <c r="C13" s="545"/>
      <c r="D13" s="546"/>
      <c r="E13" s="547"/>
      <c r="F13" s="554" t="s">
        <v>260</v>
      </c>
      <c r="G13" s="555"/>
      <c r="H13" s="554" t="s">
        <v>261</v>
      </c>
      <c r="I13" s="555"/>
      <c r="J13" s="556" t="s">
        <v>262</v>
      </c>
      <c r="K13" s="557"/>
      <c r="L13" s="213"/>
      <c r="M13" s="340" t="s">
        <v>298</v>
      </c>
    </row>
    <row r="14" spans="1:17">
      <c r="A14" s="558" t="s">
        <v>263</v>
      </c>
      <c r="B14" s="559" t="s">
        <v>264</v>
      </c>
      <c r="C14" s="545"/>
      <c r="D14" s="546"/>
      <c r="E14" s="547"/>
      <c r="F14" s="560">
        <v>0.1003</v>
      </c>
      <c r="G14" s="561"/>
      <c r="H14" s="560">
        <v>0.1162</v>
      </c>
      <c r="I14" s="561"/>
      <c r="J14" s="569">
        <v>0.183</v>
      </c>
      <c r="K14" s="570"/>
      <c r="L14" s="220"/>
      <c r="M14" s="567" t="s">
        <v>296</v>
      </c>
      <c r="N14" s="567" t="s">
        <v>297</v>
      </c>
    </row>
    <row r="15" spans="1:17" ht="14.25" thickBot="1">
      <c r="A15" s="558"/>
      <c r="B15" s="559"/>
      <c r="C15" s="548"/>
      <c r="D15" s="549"/>
      <c r="E15" s="542"/>
      <c r="F15" s="244" t="s">
        <v>265</v>
      </c>
      <c r="G15" s="244" t="s">
        <v>266</v>
      </c>
      <c r="H15" s="244" t="s">
        <v>265</v>
      </c>
      <c r="I15" s="244" t="s">
        <v>266</v>
      </c>
      <c r="J15" s="244" t="s">
        <v>265</v>
      </c>
      <c r="K15" s="253" t="s">
        <v>266</v>
      </c>
      <c r="L15" s="212"/>
      <c r="M15" s="568"/>
      <c r="N15" s="568"/>
      <c r="P15" s="346" t="s">
        <v>472</v>
      </c>
      <c r="Q15" s="362" t="s">
        <v>480</v>
      </c>
    </row>
    <row r="16" spans="1:17" ht="16.5" thickBot="1">
      <c r="A16" s="254"/>
      <c r="B16" s="168"/>
      <c r="C16" s="169" t="s">
        <v>267</v>
      </c>
      <c r="D16" s="170"/>
      <c r="E16" s="171" t="s">
        <v>268</v>
      </c>
      <c r="F16" s="172"/>
      <c r="G16" s="172"/>
      <c r="H16" s="172"/>
      <c r="I16" s="172"/>
      <c r="J16" s="173"/>
      <c r="K16" s="255"/>
      <c r="L16" s="212"/>
      <c r="M16" s="228" t="s">
        <v>295</v>
      </c>
      <c r="N16" s="228" t="s">
        <v>295</v>
      </c>
      <c r="P16" s="344" t="s">
        <v>471</v>
      </c>
      <c r="Q16" s="345" t="s">
        <v>470</v>
      </c>
    </row>
    <row r="17" spans="1:17" ht="14.25" thickBot="1">
      <c r="A17" s="256">
        <v>1</v>
      </c>
      <c r="B17" s="174">
        <v>58000</v>
      </c>
      <c r="C17" s="175"/>
      <c r="D17" s="176" t="s">
        <v>492</v>
      </c>
      <c r="E17" s="177">
        <v>63000</v>
      </c>
      <c r="F17" s="178">
        <v>5817.4</v>
      </c>
      <c r="G17" s="178">
        <v>2908.7</v>
      </c>
      <c r="H17" s="178">
        <v>6739.5999999999995</v>
      </c>
      <c r="I17" s="178">
        <v>3369.7999999999997</v>
      </c>
      <c r="J17" s="179"/>
      <c r="K17" s="257"/>
      <c r="L17" s="221"/>
      <c r="M17" s="229">
        <f>B17</f>
        <v>58000</v>
      </c>
      <c r="N17" s="229">
        <f>B17</f>
        <v>58000</v>
      </c>
      <c r="P17" s="365">
        <v>58000</v>
      </c>
      <c r="Q17" s="347" t="s">
        <v>420</v>
      </c>
    </row>
    <row r="18" spans="1:17" ht="14.25" thickBot="1">
      <c r="A18" s="258">
        <v>2</v>
      </c>
      <c r="B18" s="180">
        <v>68000</v>
      </c>
      <c r="C18" s="181">
        <v>63000</v>
      </c>
      <c r="D18" s="182" t="s">
        <v>492</v>
      </c>
      <c r="E18" s="183">
        <v>73000</v>
      </c>
      <c r="F18" s="184">
        <v>6820.4</v>
      </c>
      <c r="G18" s="184">
        <v>3410.2</v>
      </c>
      <c r="H18" s="184">
        <v>7901.5999999999995</v>
      </c>
      <c r="I18" s="184">
        <v>3950.7999999999997</v>
      </c>
      <c r="J18" s="179"/>
      <c r="K18" s="257"/>
      <c r="L18" s="221"/>
      <c r="M18" s="229">
        <f t="shared" ref="M18:M66" si="0">B18</f>
        <v>68000</v>
      </c>
      <c r="N18" s="229">
        <f t="shared" ref="N18:N50" si="1">B18</f>
        <v>68000</v>
      </c>
      <c r="P18" s="365">
        <v>68000</v>
      </c>
      <c r="Q18" s="347" t="s">
        <v>421</v>
      </c>
    </row>
    <row r="19" spans="1:17" ht="14.25" thickBot="1">
      <c r="A19" s="256">
        <v>3</v>
      </c>
      <c r="B19" s="185">
        <v>78000</v>
      </c>
      <c r="C19" s="186">
        <v>73000</v>
      </c>
      <c r="D19" s="176" t="s">
        <v>492</v>
      </c>
      <c r="E19" s="187">
        <v>83000</v>
      </c>
      <c r="F19" s="188">
        <v>7823.4</v>
      </c>
      <c r="G19" s="188">
        <v>3911.7</v>
      </c>
      <c r="H19" s="188">
        <v>9063.6</v>
      </c>
      <c r="I19" s="188">
        <v>4531.8</v>
      </c>
      <c r="J19" s="179"/>
      <c r="K19" s="257"/>
      <c r="L19" s="221"/>
      <c r="M19" s="229">
        <f t="shared" si="0"/>
        <v>78000</v>
      </c>
      <c r="N19" s="229">
        <f t="shared" si="1"/>
        <v>78000</v>
      </c>
      <c r="P19" s="365">
        <v>78000</v>
      </c>
      <c r="Q19" s="347" t="s">
        <v>422</v>
      </c>
    </row>
    <row r="20" spans="1:17" ht="14.25" thickBot="1">
      <c r="A20" s="258" t="s">
        <v>493</v>
      </c>
      <c r="B20" s="180">
        <v>88000</v>
      </c>
      <c r="C20" s="189">
        <v>83000</v>
      </c>
      <c r="D20" s="182" t="s">
        <v>492</v>
      </c>
      <c r="E20" s="183">
        <v>93000</v>
      </c>
      <c r="F20" s="184">
        <v>8826.4</v>
      </c>
      <c r="G20" s="184">
        <v>4413.2</v>
      </c>
      <c r="H20" s="184">
        <v>10225.6</v>
      </c>
      <c r="I20" s="184">
        <v>5112.8</v>
      </c>
      <c r="J20" s="190">
        <v>16104</v>
      </c>
      <c r="K20" s="259">
        <v>8052</v>
      </c>
      <c r="L20" s="222"/>
      <c r="M20" s="229">
        <f t="shared" si="0"/>
        <v>88000</v>
      </c>
      <c r="N20" s="229">
        <f t="shared" si="1"/>
        <v>88000</v>
      </c>
      <c r="P20" s="365">
        <v>88000</v>
      </c>
      <c r="Q20" s="347" t="s">
        <v>423</v>
      </c>
    </row>
    <row r="21" spans="1:17" ht="14.25" thickBot="1">
      <c r="A21" s="256" t="s">
        <v>494</v>
      </c>
      <c r="B21" s="185">
        <v>98000</v>
      </c>
      <c r="C21" s="186">
        <v>93000</v>
      </c>
      <c r="D21" s="176" t="s">
        <v>492</v>
      </c>
      <c r="E21" s="187">
        <v>101000</v>
      </c>
      <c r="F21" s="188">
        <v>9829.4</v>
      </c>
      <c r="G21" s="188">
        <v>4914.7</v>
      </c>
      <c r="H21" s="188">
        <v>11387.6</v>
      </c>
      <c r="I21" s="188">
        <v>5693.8</v>
      </c>
      <c r="J21" s="84">
        <v>17934</v>
      </c>
      <c r="K21" s="260">
        <v>8967</v>
      </c>
      <c r="L21" s="222"/>
      <c r="M21" s="229">
        <f t="shared" si="0"/>
        <v>98000</v>
      </c>
      <c r="N21" s="229">
        <f t="shared" si="1"/>
        <v>98000</v>
      </c>
      <c r="P21" s="365">
        <v>98000</v>
      </c>
      <c r="Q21" s="347" t="s">
        <v>424</v>
      </c>
    </row>
    <row r="22" spans="1:17" ht="14.25" thickBot="1">
      <c r="A22" s="258" t="s">
        <v>495</v>
      </c>
      <c r="B22" s="180">
        <v>104000</v>
      </c>
      <c r="C22" s="189">
        <v>101000</v>
      </c>
      <c r="D22" s="182" t="s">
        <v>492</v>
      </c>
      <c r="E22" s="183">
        <v>107000</v>
      </c>
      <c r="F22" s="184">
        <v>10431.200000000001</v>
      </c>
      <c r="G22" s="184">
        <v>5215.6000000000004</v>
      </c>
      <c r="H22" s="184">
        <v>12084.8</v>
      </c>
      <c r="I22" s="184">
        <v>6042.4</v>
      </c>
      <c r="J22" s="191">
        <v>19032</v>
      </c>
      <c r="K22" s="261">
        <v>9516</v>
      </c>
      <c r="L22" s="222"/>
      <c r="M22" s="229">
        <f t="shared" si="0"/>
        <v>104000</v>
      </c>
      <c r="N22" s="229">
        <f t="shared" si="1"/>
        <v>104000</v>
      </c>
      <c r="P22" s="365">
        <v>104000</v>
      </c>
      <c r="Q22" s="347" t="s">
        <v>425</v>
      </c>
    </row>
    <row r="23" spans="1:17" ht="14.25" thickBot="1">
      <c r="A23" s="256" t="s">
        <v>496</v>
      </c>
      <c r="B23" s="185">
        <v>110000</v>
      </c>
      <c r="C23" s="186">
        <v>107000</v>
      </c>
      <c r="D23" s="176" t="s">
        <v>492</v>
      </c>
      <c r="E23" s="187">
        <v>114000</v>
      </c>
      <c r="F23" s="188">
        <v>11033</v>
      </c>
      <c r="G23" s="188">
        <v>5516.5</v>
      </c>
      <c r="H23" s="188">
        <v>12782</v>
      </c>
      <c r="I23" s="188">
        <v>6391</v>
      </c>
      <c r="J23" s="85">
        <v>20130</v>
      </c>
      <c r="K23" s="262">
        <v>10065</v>
      </c>
      <c r="L23" s="222"/>
      <c r="M23" s="229">
        <f t="shared" si="0"/>
        <v>110000</v>
      </c>
      <c r="N23" s="229">
        <f t="shared" si="1"/>
        <v>110000</v>
      </c>
      <c r="P23" s="365">
        <v>110000</v>
      </c>
      <c r="Q23" s="347" t="s">
        <v>426</v>
      </c>
    </row>
    <row r="24" spans="1:17" ht="14.25" thickBot="1">
      <c r="A24" s="258" t="s">
        <v>497</v>
      </c>
      <c r="B24" s="180">
        <v>118000</v>
      </c>
      <c r="C24" s="189">
        <v>114000</v>
      </c>
      <c r="D24" s="182" t="s">
        <v>492</v>
      </c>
      <c r="E24" s="183">
        <v>122000</v>
      </c>
      <c r="F24" s="184">
        <v>11835.4</v>
      </c>
      <c r="G24" s="184">
        <v>5917.7</v>
      </c>
      <c r="H24" s="184">
        <v>13711.6</v>
      </c>
      <c r="I24" s="184">
        <v>6855.8</v>
      </c>
      <c r="J24" s="191">
        <v>21594</v>
      </c>
      <c r="K24" s="261">
        <v>10797</v>
      </c>
      <c r="L24" s="222"/>
      <c r="M24" s="229">
        <f t="shared" si="0"/>
        <v>118000</v>
      </c>
      <c r="N24" s="229">
        <f t="shared" si="1"/>
        <v>118000</v>
      </c>
      <c r="P24" s="365">
        <v>118000</v>
      </c>
      <c r="Q24" s="347" t="s">
        <v>427</v>
      </c>
    </row>
    <row r="25" spans="1:17" ht="14.25" thickBot="1">
      <c r="A25" s="256" t="s">
        <v>498</v>
      </c>
      <c r="B25" s="185">
        <v>126000</v>
      </c>
      <c r="C25" s="186">
        <v>122000</v>
      </c>
      <c r="D25" s="176" t="s">
        <v>492</v>
      </c>
      <c r="E25" s="187">
        <v>130000</v>
      </c>
      <c r="F25" s="188">
        <v>12637.8</v>
      </c>
      <c r="G25" s="188">
        <v>6318.9</v>
      </c>
      <c r="H25" s="188">
        <v>14641.199999999999</v>
      </c>
      <c r="I25" s="188">
        <v>7320.5999999999995</v>
      </c>
      <c r="J25" s="85">
        <v>23058</v>
      </c>
      <c r="K25" s="262">
        <v>11529</v>
      </c>
      <c r="L25" s="222"/>
      <c r="M25" s="229">
        <f t="shared" si="0"/>
        <v>126000</v>
      </c>
      <c r="N25" s="229">
        <f t="shared" si="1"/>
        <v>126000</v>
      </c>
      <c r="P25" s="365">
        <v>126000</v>
      </c>
      <c r="Q25" s="347" t="s">
        <v>428</v>
      </c>
    </row>
    <row r="26" spans="1:17" ht="14.25" thickBot="1">
      <c r="A26" s="258" t="s">
        <v>499</v>
      </c>
      <c r="B26" s="180">
        <v>134000</v>
      </c>
      <c r="C26" s="189">
        <v>130000</v>
      </c>
      <c r="D26" s="182" t="s">
        <v>492</v>
      </c>
      <c r="E26" s="183">
        <v>138000</v>
      </c>
      <c r="F26" s="184">
        <v>13440.2</v>
      </c>
      <c r="G26" s="184">
        <v>6720.1</v>
      </c>
      <c r="H26" s="184">
        <v>15570.8</v>
      </c>
      <c r="I26" s="184">
        <v>7785.4</v>
      </c>
      <c r="J26" s="191">
        <v>24522</v>
      </c>
      <c r="K26" s="261">
        <v>12261</v>
      </c>
      <c r="L26" s="222"/>
      <c r="M26" s="229">
        <f t="shared" si="0"/>
        <v>134000</v>
      </c>
      <c r="N26" s="229">
        <f t="shared" si="1"/>
        <v>134000</v>
      </c>
      <c r="P26" s="365">
        <v>134000</v>
      </c>
      <c r="Q26" s="347" t="s">
        <v>429</v>
      </c>
    </row>
    <row r="27" spans="1:17" ht="14.25" thickBot="1">
      <c r="A27" s="256" t="s">
        <v>500</v>
      </c>
      <c r="B27" s="185">
        <v>142000</v>
      </c>
      <c r="C27" s="186">
        <v>138000</v>
      </c>
      <c r="D27" s="176" t="s">
        <v>492</v>
      </c>
      <c r="E27" s="187">
        <v>146000</v>
      </c>
      <c r="F27" s="188">
        <v>14242.6</v>
      </c>
      <c r="G27" s="188">
        <v>7121.3</v>
      </c>
      <c r="H27" s="188">
        <v>16500.400000000001</v>
      </c>
      <c r="I27" s="188">
        <v>8250.2000000000007</v>
      </c>
      <c r="J27" s="85">
        <v>25986</v>
      </c>
      <c r="K27" s="262">
        <v>12993</v>
      </c>
      <c r="L27" s="222"/>
      <c r="M27" s="229">
        <f t="shared" si="0"/>
        <v>142000</v>
      </c>
      <c r="N27" s="229">
        <f t="shared" si="1"/>
        <v>142000</v>
      </c>
      <c r="P27" s="365">
        <v>142000</v>
      </c>
      <c r="Q27" s="347" t="s">
        <v>430</v>
      </c>
    </row>
    <row r="28" spans="1:17" ht="14.25" thickBot="1">
      <c r="A28" s="258" t="s">
        <v>501</v>
      </c>
      <c r="B28" s="180">
        <v>150000</v>
      </c>
      <c r="C28" s="189">
        <v>146000</v>
      </c>
      <c r="D28" s="182" t="s">
        <v>492</v>
      </c>
      <c r="E28" s="183">
        <v>155000</v>
      </c>
      <c r="F28" s="184">
        <v>15045</v>
      </c>
      <c r="G28" s="184">
        <v>7522.5</v>
      </c>
      <c r="H28" s="184">
        <v>17430</v>
      </c>
      <c r="I28" s="184">
        <v>8715</v>
      </c>
      <c r="J28" s="191">
        <v>27450</v>
      </c>
      <c r="K28" s="261">
        <v>13725</v>
      </c>
      <c r="L28" s="222"/>
      <c r="M28" s="229">
        <f t="shared" si="0"/>
        <v>150000</v>
      </c>
      <c r="N28" s="229">
        <f t="shared" si="1"/>
        <v>150000</v>
      </c>
      <c r="P28" s="365">
        <v>150000</v>
      </c>
      <c r="Q28" s="347" t="s">
        <v>431</v>
      </c>
    </row>
    <row r="29" spans="1:17" ht="14.25" thickBot="1">
      <c r="A29" s="256" t="s">
        <v>502</v>
      </c>
      <c r="B29" s="185">
        <v>160000</v>
      </c>
      <c r="C29" s="186">
        <v>155000</v>
      </c>
      <c r="D29" s="176" t="s">
        <v>492</v>
      </c>
      <c r="E29" s="187">
        <v>165000</v>
      </c>
      <c r="F29" s="188">
        <v>16048</v>
      </c>
      <c r="G29" s="188">
        <v>8024</v>
      </c>
      <c r="H29" s="188">
        <v>18592</v>
      </c>
      <c r="I29" s="188">
        <v>9296</v>
      </c>
      <c r="J29" s="85">
        <v>29280</v>
      </c>
      <c r="K29" s="262">
        <v>14640</v>
      </c>
      <c r="L29" s="222"/>
      <c r="M29" s="229">
        <f t="shared" si="0"/>
        <v>160000</v>
      </c>
      <c r="N29" s="229">
        <f t="shared" si="1"/>
        <v>160000</v>
      </c>
      <c r="P29" s="365">
        <v>160000</v>
      </c>
      <c r="Q29" s="347" t="s">
        <v>432</v>
      </c>
    </row>
    <row r="30" spans="1:17" ht="14.25" thickBot="1">
      <c r="A30" s="258" t="s">
        <v>503</v>
      </c>
      <c r="B30" s="180">
        <v>170000</v>
      </c>
      <c r="C30" s="189">
        <v>165000</v>
      </c>
      <c r="D30" s="182" t="s">
        <v>492</v>
      </c>
      <c r="E30" s="183">
        <v>175000</v>
      </c>
      <c r="F30" s="184">
        <v>17051</v>
      </c>
      <c r="G30" s="184">
        <v>8525.5</v>
      </c>
      <c r="H30" s="184">
        <v>19754</v>
      </c>
      <c r="I30" s="184">
        <v>9877</v>
      </c>
      <c r="J30" s="191">
        <v>31110</v>
      </c>
      <c r="K30" s="261">
        <v>15555</v>
      </c>
      <c r="L30" s="222"/>
      <c r="M30" s="229">
        <f t="shared" si="0"/>
        <v>170000</v>
      </c>
      <c r="N30" s="229">
        <f t="shared" si="1"/>
        <v>170000</v>
      </c>
      <c r="P30" s="365">
        <v>170000</v>
      </c>
      <c r="Q30" s="347" t="s">
        <v>433</v>
      </c>
    </row>
    <row r="31" spans="1:17" ht="14.25" thickBot="1">
      <c r="A31" s="256" t="s">
        <v>504</v>
      </c>
      <c r="B31" s="185">
        <v>180000</v>
      </c>
      <c r="C31" s="186">
        <v>175000</v>
      </c>
      <c r="D31" s="176" t="s">
        <v>492</v>
      </c>
      <c r="E31" s="187">
        <v>185000</v>
      </c>
      <c r="F31" s="188">
        <v>18054</v>
      </c>
      <c r="G31" s="188">
        <v>9027</v>
      </c>
      <c r="H31" s="188">
        <v>20916</v>
      </c>
      <c r="I31" s="188">
        <v>10458</v>
      </c>
      <c r="J31" s="85">
        <v>32940</v>
      </c>
      <c r="K31" s="262">
        <v>16470</v>
      </c>
      <c r="L31" s="222"/>
      <c r="M31" s="229">
        <f t="shared" si="0"/>
        <v>180000</v>
      </c>
      <c r="N31" s="229">
        <f t="shared" si="1"/>
        <v>180000</v>
      </c>
      <c r="P31" s="365">
        <v>180000</v>
      </c>
      <c r="Q31" s="347" t="s">
        <v>434</v>
      </c>
    </row>
    <row r="32" spans="1:17" ht="14.25" thickBot="1">
      <c r="A32" s="258" t="s">
        <v>505</v>
      </c>
      <c r="B32" s="180">
        <v>190000</v>
      </c>
      <c r="C32" s="189">
        <v>185000</v>
      </c>
      <c r="D32" s="182" t="s">
        <v>492</v>
      </c>
      <c r="E32" s="183">
        <v>195000</v>
      </c>
      <c r="F32" s="184">
        <v>19057</v>
      </c>
      <c r="G32" s="184">
        <v>9528.5</v>
      </c>
      <c r="H32" s="184">
        <v>22078</v>
      </c>
      <c r="I32" s="184">
        <v>11039</v>
      </c>
      <c r="J32" s="191">
        <v>34770</v>
      </c>
      <c r="K32" s="261">
        <v>17385</v>
      </c>
      <c r="L32" s="222"/>
      <c r="M32" s="229">
        <f t="shared" si="0"/>
        <v>190000</v>
      </c>
      <c r="N32" s="229">
        <f t="shared" si="1"/>
        <v>190000</v>
      </c>
      <c r="P32" s="365">
        <v>190000</v>
      </c>
      <c r="Q32" s="347" t="s">
        <v>435</v>
      </c>
    </row>
    <row r="33" spans="1:17" ht="14.25" thickBot="1">
      <c r="A33" s="256" t="s">
        <v>506</v>
      </c>
      <c r="B33" s="185">
        <v>200000</v>
      </c>
      <c r="C33" s="186">
        <v>195000</v>
      </c>
      <c r="D33" s="176" t="s">
        <v>492</v>
      </c>
      <c r="E33" s="187">
        <v>210000</v>
      </c>
      <c r="F33" s="188">
        <v>20060</v>
      </c>
      <c r="G33" s="188">
        <v>10030</v>
      </c>
      <c r="H33" s="188">
        <v>23240</v>
      </c>
      <c r="I33" s="188">
        <v>11620</v>
      </c>
      <c r="J33" s="85">
        <v>36600</v>
      </c>
      <c r="K33" s="262">
        <v>18300</v>
      </c>
      <c r="L33" s="222"/>
      <c r="M33" s="229">
        <f t="shared" si="0"/>
        <v>200000</v>
      </c>
      <c r="N33" s="229">
        <f t="shared" si="1"/>
        <v>200000</v>
      </c>
      <c r="P33" s="365">
        <v>200000</v>
      </c>
      <c r="Q33" s="347" t="s">
        <v>436</v>
      </c>
    </row>
    <row r="34" spans="1:17" ht="14.25" thickBot="1">
      <c r="A34" s="258" t="s">
        <v>507</v>
      </c>
      <c r="B34" s="180">
        <v>220000</v>
      </c>
      <c r="C34" s="189">
        <v>210000</v>
      </c>
      <c r="D34" s="182" t="s">
        <v>492</v>
      </c>
      <c r="E34" s="183">
        <v>230000</v>
      </c>
      <c r="F34" s="184">
        <v>22066</v>
      </c>
      <c r="G34" s="184">
        <v>11033</v>
      </c>
      <c r="H34" s="184">
        <v>25564</v>
      </c>
      <c r="I34" s="184">
        <v>12782</v>
      </c>
      <c r="J34" s="191">
        <v>40260</v>
      </c>
      <c r="K34" s="261">
        <v>20130</v>
      </c>
      <c r="L34" s="222"/>
      <c r="M34" s="229">
        <f t="shared" si="0"/>
        <v>220000</v>
      </c>
      <c r="N34" s="229">
        <f t="shared" si="1"/>
        <v>220000</v>
      </c>
      <c r="P34" s="365">
        <v>220000</v>
      </c>
      <c r="Q34" s="347" t="s">
        <v>437</v>
      </c>
    </row>
    <row r="35" spans="1:17" ht="14.25" thickBot="1">
      <c r="A35" s="256" t="s">
        <v>508</v>
      </c>
      <c r="B35" s="185">
        <v>240000</v>
      </c>
      <c r="C35" s="186">
        <v>230000</v>
      </c>
      <c r="D35" s="176" t="s">
        <v>492</v>
      </c>
      <c r="E35" s="187">
        <v>250000</v>
      </c>
      <c r="F35" s="188">
        <v>24072</v>
      </c>
      <c r="G35" s="188">
        <v>12036</v>
      </c>
      <c r="H35" s="188">
        <v>27888</v>
      </c>
      <c r="I35" s="188">
        <v>13944</v>
      </c>
      <c r="J35" s="85">
        <v>43920</v>
      </c>
      <c r="K35" s="262">
        <v>21960</v>
      </c>
      <c r="L35" s="222"/>
      <c r="M35" s="229">
        <f t="shared" si="0"/>
        <v>240000</v>
      </c>
      <c r="N35" s="229">
        <f t="shared" si="1"/>
        <v>240000</v>
      </c>
      <c r="P35" s="365">
        <v>240000</v>
      </c>
      <c r="Q35" s="347" t="s">
        <v>438</v>
      </c>
    </row>
    <row r="36" spans="1:17" ht="14.25" thickBot="1">
      <c r="A36" s="258" t="s">
        <v>509</v>
      </c>
      <c r="B36" s="180">
        <v>260000</v>
      </c>
      <c r="C36" s="189">
        <v>250000</v>
      </c>
      <c r="D36" s="182" t="s">
        <v>492</v>
      </c>
      <c r="E36" s="183">
        <v>270000</v>
      </c>
      <c r="F36" s="184">
        <v>26078</v>
      </c>
      <c r="G36" s="184">
        <v>13039</v>
      </c>
      <c r="H36" s="184">
        <v>30212</v>
      </c>
      <c r="I36" s="184">
        <v>15106</v>
      </c>
      <c r="J36" s="191">
        <v>47580</v>
      </c>
      <c r="K36" s="261">
        <v>23790</v>
      </c>
      <c r="L36" s="222"/>
      <c r="M36" s="229">
        <f t="shared" si="0"/>
        <v>260000</v>
      </c>
      <c r="N36" s="229">
        <f t="shared" si="1"/>
        <v>260000</v>
      </c>
      <c r="P36" s="365">
        <v>260000</v>
      </c>
      <c r="Q36" s="347" t="s">
        <v>439</v>
      </c>
    </row>
    <row r="37" spans="1:17" ht="14.25" thickBot="1">
      <c r="A37" s="256" t="s">
        <v>510</v>
      </c>
      <c r="B37" s="185">
        <v>280000</v>
      </c>
      <c r="C37" s="186">
        <v>270000</v>
      </c>
      <c r="D37" s="176" t="s">
        <v>492</v>
      </c>
      <c r="E37" s="187">
        <v>290000</v>
      </c>
      <c r="F37" s="188">
        <v>28084</v>
      </c>
      <c r="G37" s="188">
        <v>14042</v>
      </c>
      <c r="H37" s="188">
        <v>32536</v>
      </c>
      <c r="I37" s="188">
        <v>16268</v>
      </c>
      <c r="J37" s="85">
        <v>51240</v>
      </c>
      <c r="K37" s="262">
        <v>25620</v>
      </c>
      <c r="L37" s="222"/>
      <c r="M37" s="229">
        <f t="shared" si="0"/>
        <v>280000</v>
      </c>
      <c r="N37" s="229">
        <f t="shared" si="1"/>
        <v>280000</v>
      </c>
      <c r="P37" s="365">
        <v>280000</v>
      </c>
      <c r="Q37" s="347" t="s">
        <v>440</v>
      </c>
    </row>
    <row r="38" spans="1:17" ht="14.25" thickBot="1">
      <c r="A38" s="258" t="s">
        <v>511</v>
      </c>
      <c r="B38" s="180">
        <v>300000</v>
      </c>
      <c r="C38" s="189">
        <v>290000</v>
      </c>
      <c r="D38" s="182" t="s">
        <v>492</v>
      </c>
      <c r="E38" s="183">
        <v>310000</v>
      </c>
      <c r="F38" s="184">
        <v>30090</v>
      </c>
      <c r="G38" s="184">
        <v>15045</v>
      </c>
      <c r="H38" s="184">
        <v>34860</v>
      </c>
      <c r="I38" s="184">
        <v>17430</v>
      </c>
      <c r="J38" s="191">
        <v>54900</v>
      </c>
      <c r="K38" s="261">
        <v>27450</v>
      </c>
      <c r="L38" s="222"/>
      <c r="M38" s="229">
        <f t="shared" si="0"/>
        <v>300000</v>
      </c>
      <c r="N38" s="229">
        <f t="shared" si="1"/>
        <v>300000</v>
      </c>
      <c r="P38" s="365">
        <v>300000</v>
      </c>
      <c r="Q38" s="347" t="s">
        <v>441</v>
      </c>
    </row>
    <row r="39" spans="1:17" ht="14.25" thickBot="1">
      <c r="A39" s="256" t="s">
        <v>512</v>
      </c>
      <c r="B39" s="185">
        <v>320000</v>
      </c>
      <c r="C39" s="186">
        <v>310000</v>
      </c>
      <c r="D39" s="176" t="s">
        <v>492</v>
      </c>
      <c r="E39" s="187">
        <v>330000</v>
      </c>
      <c r="F39" s="188">
        <v>32096</v>
      </c>
      <c r="G39" s="188">
        <v>16048</v>
      </c>
      <c r="H39" s="188">
        <v>37184</v>
      </c>
      <c r="I39" s="188">
        <v>18592</v>
      </c>
      <c r="J39" s="85">
        <v>58560</v>
      </c>
      <c r="K39" s="262">
        <v>29280</v>
      </c>
      <c r="L39" s="222"/>
      <c r="M39" s="229">
        <f t="shared" si="0"/>
        <v>320000</v>
      </c>
      <c r="N39" s="229">
        <f t="shared" si="1"/>
        <v>320000</v>
      </c>
      <c r="P39" s="365">
        <v>320000</v>
      </c>
      <c r="Q39" s="347" t="s">
        <v>442</v>
      </c>
    </row>
    <row r="40" spans="1:17" ht="14.25" thickBot="1">
      <c r="A40" s="258" t="s">
        <v>513</v>
      </c>
      <c r="B40" s="180">
        <v>340000</v>
      </c>
      <c r="C40" s="189">
        <v>330000</v>
      </c>
      <c r="D40" s="182" t="s">
        <v>492</v>
      </c>
      <c r="E40" s="183">
        <v>350000</v>
      </c>
      <c r="F40" s="184">
        <v>34102</v>
      </c>
      <c r="G40" s="184">
        <v>17051</v>
      </c>
      <c r="H40" s="184">
        <v>39508</v>
      </c>
      <c r="I40" s="184">
        <v>19754</v>
      </c>
      <c r="J40" s="191">
        <v>62220</v>
      </c>
      <c r="K40" s="261">
        <v>31110</v>
      </c>
      <c r="L40" s="222"/>
      <c r="M40" s="229">
        <f t="shared" si="0"/>
        <v>340000</v>
      </c>
      <c r="N40" s="229">
        <f t="shared" si="1"/>
        <v>340000</v>
      </c>
      <c r="P40" s="365">
        <v>340000</v>
      </c>
      <c r="Q40" s="347" t="s">
        <v>443</v>
      </c>
    </row>
    <row r="41" spans="1:17" ht="14.25" thickBot="1">
      <c r="A41" s="256" t="s">
        <v>514</v>
      </c>
      <c r="B41" s="185">
        <v>360000</v>
      </c>
      <c r="C41" s="186">
        <v>350000</v>
      </c>
      <c r="D41" s="176" t="s">
        <v>492</v>
      </c>
      <c r="E41" s="187">
        <v>370000</v>
      </c>
      <c r="F41" s="188">
        <v>36108</v>
      </c>
      <c r="G41" s="188">
        <v>18054</v>
      </c>
      <c r="H41" s="188">
        <v>41832</v>
      </c>
      <c r="I41" s="188">
        <v>20916</v>
      </c>
      <c r="J41" s="85">
        <v>65880</v>
      </c>
      <c r="K41" s="262">
        <v>32940</v>
      </c>
      <c r="L41" s="222"/>
      <c r="M41" s="229">
        <f t="shared" si="0"/>
        <v>360000</v>
      </c>
      <c r="N41" s="229">
        <f t="shared" si="1"/>
        <v>360000</v>
      </c>
      <c r="P41" s="365">
        <v>360000</v>
      </c>
      <c r="Q41" s="347" t="s">
        <v>444</v>
      </c>
    </row>
    <row r="42" spans="1:17" ht="14.25" thickBot="1">
      <c r="A42" s="258" t="s">
        <v>515</v>
      </c>
      <c r="B42" s="180">
        <v>380000</v>
      </c>
      <c r="C42" s="189">
        <v>370000</v>
      </c>
      <c r="D42" s="182" t="s">
        <v>492</v>
      </c>
      <c r="E42" s="183">
        <v>395000</v>
      </c>
      <c r="F42" s="184">
        <v>38114</v>
      </c>
      <c r="G42" s="184">
        <v>19057</v>
      </c>
      <c r="H42" s="184">
        <v>44156</v>
      </c>
      <c r="I42" s="184">
        <v>22078</v>
      </c>
      <c r="J42" s="191">
        <v>69540</v>
      </c>
      <c r="K42" s="261">
        <v>34770</v>
      </c>
      <c r="L42" s="222"/>
      <c r="M42" s="229">
        <f t="shared" si="0"/>
        <v>380000</v>
      </c>
      <c r="N42" s="229">
        <f t="shared" si="1"/>
        <v>380000</v>
      </c>
      <c r="P42" s="365">
        <v>380000</v>
      </c>
      <c r="Q42" s="347" t="s">
        <v>445</v>
      </c>
    </row>
    <row r="43" spans="1:17" ht="14.25" thickBot="1">
      <c r="A43" s="256" t="s">
        <v>516</v>
      </c>
      <c r="B43" s="185">
        <v>410000</v>
      </c>
      <c r="C43" s="186">
        <v>395000</v>
      </c>
      <c r="D43" s="176" t="s">
        <v>492</v>
      </c>
      <c r="E43" s="187">
        <v>425000</v>
      </c>
      <c r="F43" s="188">
        <v>41123</v>
      </c>
      <c r="G43" s="188">
        <v>20561.5</v>
      </c>
      <c r="H43" s="188">
        <v>47642</v>
      </c>
      <c r="I43" s="188">
        <v>23821</v>
      </c>
      <c r="J43" s="85">
        <v>75030</v>
      </c>
      <c r="K43" s="262">
        <v>37515</v>
      </c>
      <c r="L43" s="222"/>
      <c r="M43" s="229">
        <f t="shared" si="0"/>
        <v>410000</v>
      </c>
      <c r="N43" s="229">
        <f t="shared" si="1"/>
        <v>410000</v>
      </c>
      <c r="P43" s="365">
        <v>410000</v>
      </c>
      <c r="Q43" s="347" t="s">
        <v>446</v>
      </c>
    </row>
    <row r="44" spans="1:17" ht="14.25" thickBot="1">
      <c r="A44" s="258" t="s">
        <v>517</v>
      </c>
      <c r="B44" s="180">
        <v>440000</v>
      </c>
      <c r="C44" s="189">
        <v>425000</v>
      </c>
      <c r="D44" s="182" t="s">
        <v>492</v>
      </c>
      <c r="E44" s="183">
        <v>455000</v>
      </c>
      <c r="F44" s="184">
        <v>44132</v>
      </c>
      <c r="G44" s="184">
        <v>22066</v>
      </c>
      <c r="H44" s="184">
        <v>51128</v>
      </c>
      <c r="I44" s="184">
        <v>25564</v>
      </c>
      <c r="J44" s="191">
        <v>80520</v>
      </c>
      <c r="K44" s="261">
        <v>40260</v>
      </c>
      <c r="L44" s="222"/>
      <c r="M44" s="229">
        <f t="shared" si="0"/>
        <v>440000</v>
      </c>
      <c r="N44" s="229">
        <f t="shared" si="1"/>
        <v>440000</v>
      </c>
      <c r="P44" s="365">
        <v>440000</v>
      </c>
      <c r="Q44" s="347" t="s">
        <v>447</v>
      </c>
    </row>
    <row r="45" spans="1:17" ht="14.25" thickBot="1">
      <c r="A45" s="256" t="s">
        <v>518</v>
      </c>
      <c r="B45" s="185">
        <v>470000</v>
      </c>
      <c r="C45" s="186">
        <v>455000</v>
      </c>
      <c r="D45" s="176" t="s">
        <v>492</v>
      </c>
      <c r="E45" s="187">
        <v>485000</v>
      </c>
      <c r="F45" s="188">
        <v>47141</v>
      </c>
      <c r="G45" s="188">
        <v>23570.5</v>
      </c>
      <c r="H45" s="188">
        <v>54614</v>
      </c>
      <c r="I45" s="188">
        <v>27307</v>
      </c>
      <c r="J45" s="85">
        <v>86010</v>
      </c>
      <c r="K45" s="262">
        <v>43005</v>
      </c>
      <c r="L45" s="222"/>
      <c r="M45" s="229">
        <f t="shared" si="0"/>
        <v>470000</v>
      </c>
      <c r="N45" s="229">
        <f t="shared" si="1"/>
        <v>470000</v>
      </c>
      <c r="P45" s="365">
        <v>470000</v>
      </c>
      <c r="Q45" s="347" t="s">
        <v>448</v>
      </c>
    </row>
    <row r="46" spans="1:17" ht="14.25" thickBot="1">
      <c r="A46" s="258" t="s">
        <v>519</v>
      </c>
      <c r="B46" s="180">
        <v>500000</v>
      </c>
      <c r="C46" s="189">
        <v>485000</v>
      </c>
      <c r="D46" s="182" t="s">
        <v>492</v>
      </c>
      <c r="E46" s="183">
        <v>515000</v>
      </c>
      <c r="F46" s="184">
        <v>50150</v>
      </c>
      <c r="G46" s="184">
        <v>25075</v>
      </c>
      <c r="H46" s="184">
        <v>58100</v>
      </c>
      <c r="I46" s="184">
        <v>29050</v>
      </c>
      <c r="J46" s="191">
        <v>91500</v>
      </c>
      <c r="K46" s="261">
        <v>45750</v>
      </c>
      <c r="L46" s="222"/>
      <c r="M46" s="229">
        <f t="shared" si="0"/>
        <v>500000</v>
      </c>
      <c r="N46" s="229">
        <f t="shared" si="1"/>
        <v>500000</v>
      </c>
      <c r="P46" s="365">
        <v>500000</v>
      </c>
      <c r="Q46" s="347" t="s">
        <v>449</v>
      </c>
    </row>
    <row r="47" spans="1:17" ht="14.25" thickBot="1">
      <c r="A47" s="256" t="s">
        <v>520</v>
      </c>
      <c r="B47" s="185">
        <v>530000</v>
      </c>
      <c r="C47" s="186">
        <v>515000</v>
      </c>
      <c r="D47" s="176" t="s">
        <v>492</v>
      </c>
      <c r="E47" s="187">
        <v>545000</v>
      </c>
      <c r="F47" s="188">
        <v>53159</v>
      </c>
      <c r="G47" s="188">
        <v>26579.5</v>
      </c>
      <c r="H47" s="188">
        <v>61586</v>
      </c>
      <c r="I47" s="188">
        <v>30793</v>
      </c>
      <c r="J47" s="85">
        <v>96990</v>
      </c>
      <c r="K47" s="262">
        <v>48495</v>
      </c>
      <c r="L47" s="222"/>
      <c r="M47" s="229">
        <f t="shared" si="0"/>
        <v>530000</v>
      </c>
      <c r="N47" s="229">
        <f t="shared" si="1"/>
        <v>530000</v>
      </c>
      <c r="P47" s="365">
        <v>530000</v>
      </c>
      <c r="Q47" s="347" t="s">
        <v>450</v>
      </c>
    </row>
    <row r="48" spans="1:17" ht="14.25" thickBot="1">
      <c r="A48" s="258" t="s">
        <v>521</v>
      </c>
      <c r="B48" s="180">
        <v>560000</v>
      </c>
      <c r="C48" s="189">
        <v>545000</v>
      </c>
      <c r="D48" s="182" t="s">
        <v>492</v>
      </c>
      <c r="E48" s="183">
        <v>575000</v>
      </c>
      <c r="F48" s="184">
        <v>56168</v>
      </c>
      <c r="G48" s="184">
        <v>28084</v>
      </c>
      <c r="H48" s="184">
        <v>65072</v>
      </c>
      <c r="I48" s="184">
        <v>32536</v>
      </c>
      <c r="J48" s="191">
        <v>102480</v>
      </c>
      <c r="K48" s="261">
        <v>51240</v>
      </c>
      <c r="L48" s="222"/>
      <c r="M48" s="229">
        <f t="shared" si="0"/>
        <v>560000</v>
      </c>
      <c r="N48" s="229">
        <f t="shared" si="1"/>
        <v>560000</v>
      </c>
      <c r="P48" s="365">
        <v>560000</v>
      </c>
      <c r="Q48" s="347" t="s">
        <v>451</v>
      </c>
    </row>
    <row r="49" spans="1:17" ht="14.25" thickBot="1">
      <c r="A49" s="256" t="s">
        <v>522</v>
      </c>
      <c r="B49" s="185">
        <v>590000</v>
      </c>
      <c r="C49" s="186">
        <v>575000</v>
      </c>
      <c r="D49" s="176" t="s">
        <v>492</v>
      </c>
      <c r="E49" s="187">
        <v>605000</v>
      </c>
      <c r="F49" s="188">
        <v>59177</v>
      </c>
      <c r="G49" s="188">
        <v>29588.5</v>
      </c>
      <c r="H49" s="188">
        <v>68558</v>
      </c>
      <c r="I49" s="188">
        <v>34279</v>
      </c>
      <c r="J49" s="85">
        <v>107970</v>
      </c>
      <c r="K49" s="262">
        <v>53985</v>
      </c>
      <c r="L49" s="222"/>
      <c r="M49" s="229">
        <f t="shared" si="0"/>
        <v>590000</v>
      </c>
      <c r="N49" s="229">
        <f t="shared" si="1"/>
        <v>590000</v>
      </c>
      <c r="P49" s="365">
        <v>590000</v>
      </c>
      <c r="Q49" s="347" t="s">
        <v>452</v>
      </c>
    </row>
    <row r="50" spans="1:17" ht="14.25" thickBot="1">
      <c r="A50" s="258" t="s">
        <v>523</v>
      </c>
      <c r="B50" s="180">
        <v>620000</v>
      </c>
      <c r="C50" s="189">
        <v>605000</v>
      </c>
      <c r="D50" s="182" t="s">
        <v>492</v>
      </c>
      <c r="E50" s="183">
        <v>635000</v>
      </c>
      <c r="F50" s="184">
        <v>62186</v>
      </c>
      <c r="G50" s="184">
        <v>31093</v>
      </c>
      <c r="H50" s="184">
        <v>72044</v>
      </c>
      <c r="I50" s="184">
        <v>36022</v>
      </c>
      <c r="J50" s="192">
        <v>113460</v>
      </c>
      <c r="K50" s="263">
        <v>56730</v>
      </c>
      <c r="L50" s="222"/>
      <c r="M50" s="229">
        <f t="shared" si="0"/>
        <v>620000</v>
      </c>
      <c r="N50" s="229">
        <f t="shared" si="1"/>
        <v>620000</v>
      </c>
      <c r="P50" s="365">
        <v>620000</v>
      </c>
      <c r="Q50" s="347" t="s">
        <v>453</v>
      </c>
    </row>
    <row r="51" spans="1:17" ht="14.25" thickBot="1">
      <c r="A51" s="256" t="s">
        <v>524</v>
      </c>
      <c r="B51" s="185">
        <v>650000</v>
      </c>
      <c r="C51" s="186">
        <v>635000</v>
      </c>
      <c r="D51" s="176" t="s">
        <v>492</v>
      </c>
      <c r="E51" s="187">
        <v>665000</v>
      </c>
      <c r="F51" s="188">
        <v>65195</v>
      </c>
      <c r="G51" s="188">
        <v>32597.5</v>
      </c>
      <c r="H51" s="188">
        <v>75530</v>
      </c>
      <c r="I51" s="193">
        <v>37765</v>
      </c>
      <c r="J51" s="85">
        <v>118950</v>
      </c>
      <c r="K51" s="262">
        <v>59475</v>
      </c>
      <c r="L51" s="222"/>
      <c r="M51" s="229">
        <f>B51</f>
        <v>650000</v>
      </c>
      <c r="N51" s="229">
        <f>B51</f>
        <v>650000</v>
      </c>
      <c r="P51" s="365">
        <v>650000</v>
      </c>
      <c r="Q51" s="347" t="s">
        <v>454</v>
      </c>
    </row>
    <row r="52" spans="1:17" ht="15" thickTop="1" thickBot="1">
      <c r="A52" s="258">
        <v>36</v>
      </c>
      <c r="B52" s="180">
        <v>680000</v>
      </c>
      <c r="C52" s="189">
        <v>665000</v>
      </c>
      <c r="D52" s="182" t="s">
        <v>492</v>
      </c>
      <c r="E52" s="183">
        <v>695000</v>
      </c>
      <c r="F52" s="184">
        <v>68204</v>
      </c>
      <c r="G52" s="184">
        <v>34102</v>
      </c>
      <c r="H52" s="184">
        <v>79016</v>
      </c>
      <c r="I52" s="194">
        <v>39508</v>
      </c>
      <c r="J52" s="264"/>
      <c r="K52" s="265"/>
      <c r="L52" s="221"/>
      <c r="M52" s="229">
        <f>B52</f>
        <v>680000</v>
      </c>
      <c r="N52" s="348">
        <f>$N$51</f>
        <v>650000</v>
      </c>
      <c r="O52" s="566" t="s">
        <v>299</v>
      </c>
      <c r="P52" s="365">
        <v>680000</v>
      </c>
      <c r="Q52" s="347" t="s">
        <v>455</v>
      </c>
    </row>
    <row r="53" spans="1:17" ht="14.25" thickBot="1">
      <c r="A53" s="256">
        <v>37</v>
      </c>
      <c r="B53" s="185">
        <v>710000</v>
      </c>
      <c r="C53" s="186">
        <v>695000</v>
      </c>
      <c r="D53" s="176" t="s">
        <v>492</v>
      </c>
      <c r="E53" s="187">
        <v>730000</v>
      </c>
      <c r="F53" s="188">
        <v>71213</v>
      </c>
      <c r="G53" s="188">
        <v>35606.5</v>
      </c>
      <c r="H53" s="188">
        <v>82502</v>
      </c>
      <c r="I53" s="193">
        <v>41251</v>
      </c>
      <c r="J53" s="195" t="s">
        <v>269</v>
      </c>
      <c r="K53" s="266"/>
      <c r="L53" s="221"/>
      <c r="M53" s="229">
        <f t="shared" si="0"/>
        <v>710000</v>
      </c>
      <c r="N53" s="348">
        <f t="shared" ref="N53:N66" si="2">$N$51</f>
        <v>650000</v>
      </c>
      <c r="O53" s="566"/>
      <c r="P53" s="365">
        <v>710000</v>
      </c>
      <c r="Q53" s="347" t="s">
        <v>456</v>
      </c>
    </row>
    <row r="54" spans="1:17" ht="14.25" customHeight="1" thickBot="1">
      <c r="A54" s="258">
        <v>38</v>
      </c>
      <c r="B54" s="180">
        <v>750000</v>
      </c>
      <c r="C54" s="189">
        <v>730000</v>
      </c>
      <c r="D54" s="182" t="s">
        <v>492</v>
      </c>
      <c r="E54" s="183">
        <v>770000</v>
      </c>
      <c r="F54" s="184">
        <v>75225</v>
      </c>
      <c r="G54" s="184">
        <v>37612.5</v>
      </c>
      <c r="H54" s="184">
        <v>87150</v>
      </c>
      <c r="I54" s="194">
        <v>43575</v>
      </c>
      <c r="J54" s="571" t="s">
        <v>270</v>
      </c>
      <c r="K54" s="572"/>
      <c r="L54" s="223"/>
      <c r="M54" s="229">
        <f t="shared" si="0"/>
        <v>750000</v>
      </c>
      <c r="N54" s="348">
        <f t="shared" si="2"/>
        <v>650000</v>
      </c>
      <c r="O54" s="566"/>
      <c r="P54" s="365">
        <v>750000</v>
      </c>
      <c r="Q54" s="347" t="s">
        <v>457</v>
      </c>
    </row>
    <row r="55" spans="1:17" ht="14.25" thickBot="1">
      <c r="A55" s="256">
        <v>39</v>
      </c>
      <c r="B55" s="185">
        <v>790000</v>
      </c>
      <c r="C55" s="186">
        <v>770000</v>
      </c>
      <c r="D55" s="176" t="s">
        <v>492</v>
      </c>
      <c r="E55" s="187">
        <v>810000</v>
      </c>
      <c r="F55" s="188">
        <v>79237</v>
      </c>
      <c r="G55" s="188">
        <v>39618.5</v>
      </c>
      <c r="H55" s="188">
        <v>91798</v>
      </c>
      <c r="I55" s="193">
        <v>45899</v>
      </c>
      <c r="J55" s="195" t="s">
        <v>271</v>
      </c>
      <c r="K55" s="196"/>
      <c r="L55" s="221"/>
      <c r="M55" s="229">
        <f t="shared" si="0"/>
        <v>790000</v>
      </c>
      <c r="N55" s="348">
        <f t="shared" si="2"/>
        <v>650000</v>
      </c>
      <c r="O55" s="566"/>
      <c r="P55" s="365">
        <v>790000</v>
      </c>
      <c r="Q55" s="347" t="s">
        <v>458</v>
      </c>
    </row>
    <row r="56" spans="1:17" ht="14.25" thickBot="1">
      <c r="A56" s="258">
        <v>40</v>
      </c>
      <c r="B56" s="180">
        <v>830000</v>
      </c>
      <c r="C56" s="189">
        <v>810000</v>
      </c>
      <c r="D56" s="182" t="s">
        <v>492</v>
      </c>
      <c r="E56" s="183">
        <v>855000</v>
      </c>
      <c r="F56" s="184">
        <v>83249</v>
      </c>
      <c r="G56" s="184">
        <v>41624.5</v>
      </c>
      <c r="H56" s="184">
        <v>96446</v>
      </c>
      <c r="I56" s="194">
        <v>48223</v>
      </c>
      <c r="J56" s="195" t="s">
        <v>272</v>
      </c>
      <c r="K56" s="196"/>
      <c r="L56" s="221"/>
      <c r="M56" s="229">
        <f t="shared" si="0"/>
        <v>830000</v>
      </c>
      <c r="N56" s="348">
        <f t="shared" si="2"/>
        <v>650000</v>
      </c>
      <c r="O56" s="566"/>
      <c r="P56" s="365">
        <v>830000</v>
      </c>
      <c r="Q56" s="347" t="s">
        <v>459</v>
      </c>
    </row>
    <row r="57" spans="1:17" ht="14.25" thickBot="1">
      <c r="A57" s="256">
        <v>41</v>
      </c>
      <c r="B57" s="185">
        <v>880000</v>
      </c>
      <c r="C57" s="186">
        <v>855000</v>
      </c>
      <c r="D57" s="176" t="s">
        <v>492</v>
      </c>
      <c r="E57" s="187">
        <v>905000</v>
      </c>
      <c r="F57" s="188">
        <v>88264</v>
      </c>
      <c r="G57" s="188">
        <v>44132</v>
      </c>
      <c r="H57" s="188">
        <v>102256</v>
      </c>
      <c r="I57" s="193">
        <v>51128</v>
      </c>
      <c r="J57" s="195" t="s">
        <v>273</v>
      </c>
      <c r="K57" s="196"/>
      <c r="L57" s="221"/>
      <c r="M57" s="229">
        <f t="shared" si="0"/>
        <v>880000</v>
      </c>
      <c r="N57" s="348">
        <f t="shared" si="2"/>
        <v>650000</v>
      </c>
      <c r="O57" s="566"/>
      <c r="P57" s="365">
        <v>880000</v>
      </c>
      <c r="Q57" s="347" t="s">
        <v>460</v>
      </c>
    </row>
    <row r="58" spans="1:17" ht="14.25" thickBot="1">
      <c r="A58" s="258">
        <v>42</v>
      </c>
      <c r="B58" s="180">
        <v>930000</v>
      </c>
      <c r="C58" s="189">
        <v>905000</v>
      </c>
      <c r="D58" s="182" t="s">
        <v>492</v>
      </c>
      <c r="E58" s="183">
        <v>955000</v>
      </c>
      <c r="F58" s="184">
        <v>93279</v>
      </c>
      <c r="G58" s="184">
        <v>46639.5</v>
      </c>
      <c r="H58" s="184">
        <v>108066</v>
      </c>
      <c r="I58" s="194">
        <v>54033</v>
      </c>
      <c r="J58" s="195"/>
      <c r="K58" s="196"/>
      <c r="L58" s="221"/>
      <c r="M58" s="229">
        <f t="shared" si="0"/>
        <v>930000</v>
      </c>
      <c r="N58" s="348">
        <f t="shared" si="2"/>
        <v>650000</v>
      </c>
      <c r="O58" s="566"/>
      <c r="P58" s="365">
        <v>930000</v>
      </c>
      <c r="Q58" s="347" t="s">
        <v>461</v>
      </c>
    </row>
    <row r="59" spans="1:17" ht="14.25" thickBot="1">
      <c r="A59" s="256">
        <v>43</v>
      </c>
      <c r="B59" s="185">
        <v>980000</v>
      </c>
      <c r="C59" s="186">
        <v>955000</v>
      </c>
      <c r="D59" s="176" t="s">
        <v>492</v>
      </c>
      <c r="E59" s="187">
        <v>1005000</v>
      </c>
      <c r="F59" s="188">
        <v>98294</v>
      </c>
      <c r="G59" s="188">
        <v>49147</v>
      </c>
      <c r="H59" s="188">
        <v>113876</v>
      </c>
      <c r="I59" s="193">
        <v>56938</v>
      </c>
      <c r="J59" s="195" t="s">
        <v>274</v>
      </c>
      <c r="K59" s="196"/>
      <c r="L59" s="221"/>
      <c r="M59" s="229">
        <f t="shared" si="0"/>
        <v>980000</v>
      </c>
      <c r="N59" s="348">
        <f t="shared" si="2"/>
        <v>650000</v>
      </c>
      <c r="O59" s="566"/>
      <c r="P59" s="365">
        <v>980000</v>
      </c>
      <c r="Q59" s="347" t="s">
        <v>462</v>
      </c>
    </row>
    <row r="60" spans="1:17" ht="14.25" thickBot="1">
      <c r="A60" s="258">
        <v>44</v>
      </c>
      <c r="B60" s="180">
        <v>1030000</v>
      </c>
      <c r="C60" s="189">
        <v>1005000</v>
      </c>
      <c r="D60" s="182" t="s">
        <v>492</v>
      </c>
      <c r="E60" s="183">
        <v>1055000</v>
      </c>
      <c r="F60" s="184">
        <v>103309</v>
      </c>
      <c r="G60" s="184">
        <v>51654.5</v>
      </c>
      <c r="H60" s="184">
        <v>119686</v>
      </c>
      <c r="I60" s="194">
        <v>59843</v>
      </c>
      <c r="J60" s="195" t="s">
        <v>275</v>
      </c>
      <c r="K60" s="196"/>
      <c r="L60" s="221"/>
      <c r="M60" s="229">
        <f t="shared" si="0"/>
        <v>1030000</v>
      </c>
      <c r="N60" s="348">
        <f t="shared" si="2"/>
        <v>650000</v>
      </c>
      <c r="O60" s="566"/>
      <c r="P60" s="365">
        <v>1030000</v>
      </c>
      <c r="Q60" s="347" t="s">
        <v>463</v>
      </c>
    </row>
    <row r="61" spans="1:17" ht="14.25" thickBot="1">
      <c r="A61" s="256">
        <v>45</v>
      </c>
      <c r="B61" s="185">
        <v>1090000</v>
      </c>
      <c r="C61" s="186">
        <v>1055000</v>
      </c>
      <c r="D61" s="176" t="s">
        <v>492</v>
      </c>
      <c r="E61" s="187">
        <v>1115000</v>
      </c>
      <c r="F61" s="188">
        <v>109327</v>
      </c>
      <c r="G61" s="188">
        <v>54663.5</v>
      </c>
      <c r="H61" s="188">
        <v>126658</v>
      </c>
      <c r="I61" s="193">
        <v>63329</v>
      </c>
      <c r="J61" s="195" t="s">
        <v>276</v>
      </c>
      <c r="K61" s="196"/>
      <c r="L61" s="221"/>
      <c r="M61" s="229">
        <f t="shared" si="0"/>
        <v>1090000</v>
      </c>
      <c r="N61" s="348">
        <f t="shared" si="2"/>
        <v>650000</v>
      </c>
      <c r="O61" s="566"/>
      <c r="P61" s="365">
        <v>1090000</v>
      </c>
      <c r="Q61" s="347" t="s">
        <v>464</v>
      </c>
    </row>
    <row r="62" spans="1:17" ht="14.25" thickBot="1">
      <c r="A62" s="258">
        <v>46</v>
      </c>
      <c r="B62" s="180">
        <v>1150000</v>
      </c>
      <c r="C62" s="189">
        <v>1115000</v>
      </c>
      <c r="D62" s="182" t="s">
        <v>492</v>
      </c>
      <c r="E62" s="183">
        <v>1175000</v>
      </c>
      <c r="F62" s="184">
        <v>115345</v>
      </c>
      <c r="G62" s="184">
        <v>57672.5</v>
      </c>
      <c r="H62" s="184">
        <v>133630</v>
      </c>
      <c r="I62" s="194">
        <v>66815</v>
      </c>
      <c r="J62" s="195" t="s">
        <v>277</v>
      </c>
      <c r="K62" s="202"/>
      <c r="L62" s="221"/>
      <c r="M62" s="229">
        <f t="shared" si="0"/>
        <v>1150000</v>
      </c>
      <c r="N62" s="348">
        <f t="shared" si="2"/>
        <v>650000</v>
      </c>
      <c r="O62" s="566"/>
      <c r="P62" s="365">
        <v>1150000</v>
      </c>
      <c r="Q62" s="347" t="s">
        <v>465</v>
      </c>
    </row>
    <row r="63" spans="1:17" ht="14.25" thickBot="1">
      <c r="A63" s="267">
        <v>47</v>
      </c>
      <c r="B63" s="197">
        <v>1210000</v>
      </c>
      <c r="C63" s="198">
        <v>1175000</v>
      </c>
      <c r="D63" s="196" t="s">
        <v>492</v>
      </c>
      <c r="E63" s="199">
        <v>1235000</v>
      </c>
      <c r="F63" s="200">
        <v>121363</v>
      </c>
      <c r="G63" s="200">
        <v>60681.5</v>
      </c>
      <c r="H63" s="200">
        <v>140602</v>
      </c>
      <c r="I63" s="201">
        <v>70301</v>
      </c>
      <c r="J63" s="195" t="s">
        <v>278</v>
      </c>
      <c r="K63" s="202"/>
      <c r="L63" s="224"/>
      <c r="M63" s="229">
        <f t="shared" si="0"/>
        <v>1210000</v>
      </c>
      <c r="N63" s="348">
        <f t="shared" si="2"/>
        <v>650000</v>
      </c>
      <c r="O63" s="566"/>
      <c r="P63" s="365">
        <v>1210000</v>
      </c>
      <c r="Q63" s="347" t="s">
        <v>466</v>
      </c>
    </row>
    <row r="64" spans="1:17" ht="14.25" thickBot="1">
      <c r="A64" s="268">
        <v>48</v>
      </c>
      <c r="B64" s="180">
        <v>1270000</v>
      </c>
      <c r="C64" s="189">
        <v>1235000</v>
      </c>
      <c r="D64" s="203" t="s">
        <v>492</v>
      </c>
      <c r="E64" s="183">
        <v>1295000</v>
      </c>
      <c r="F64" s="184">
        <v>127381</v>
      </c>
      <c r="G64" s="184">
        <v>63690.5</v>
      </c>
      <c r="H64" s="184">
        <v>147574</v>
      </c>
      <c r="I64" s="204">
        <v>73787</v>
      </c>
      <c r="J64" s="269"/>
      <c r="K64" s="269"/>
      <c r="L64" s="223"/>
      <c r="M64" s="229">
        <f t="shared" si="0"/>
        <v>1270000</v>
      </c>
      <c r="N64" s="348">
        <f t="shared" si="2"/>
        <v>650000</v>
      </c>
      <c r="O64" s="566"/>
      <c r="P64" s="365">
        <v>1270000</v>
      </c>
      <c r="Q64" s="347" t="s">
        <v>467</v>
      </c>
    </row>
    <row r="65" spans="1:17" ht="14.25" thickBot="1">
      <c r="A65" s="256">
        <v>49</v>
      </c>
      <c r="B65" s="185">
        <v>1330000</v>
      </c>
      <c r="C65" s="186">
        <v>1295000</v>
      </c>
      <c r="D65" s="176" t="s">
        <v>492</v>
      </c>
      <c r="E65" s="187">
        <v>1355000</v>
      </c>
      <c r="F65" s="188">
        <v>133399</v>
      </c>
      <c r="G65" s="188">
        <v>66699.5</v>
      </c>
      <c r="H65" s="188">
        <v>154546</v>
      </c>
      <c r="I65" s="201">
        <v>77273</v>
      </c>
      <c r="J65" s="269"/>
      <c r="K65" s="269"/>
      <c r="L65" s="223"/>
      <c r="M65" s="229">
        <f t="shared" si="0"/>
        <v>1330000</v>
      </c>
      <c r="N65" s="348">
        <f t="shared" si="2"/>
        <v>650000</v>
      </c>
      <c r="O65" s="566"/>
      <c r="P65" s="365">
        <v>1330000</v>
      </c>
      <c r="Q65" s="347" t="s">
        <v>468</v>
      </c>
    </row>
    <row r="66" spans="1:17" ht="14.25" thickBot="1">
      <c r="A66" s="270">
        <v>50</v>
      </c>
      <c r="B66" s="205">
        <v>1390000</v>
      </c>
      <c r="C66" s="206">
        <v>1355000</v>
      </c>
      <c r="D66" s="207" t="s">
        <v>492</v>
      </c>
      <c r="E66" s="208"/>
      <c r="F66" s="209">
        <v>139417</v>
      </c>
      <c r="G66" s="209">
        <v>69708.5</v>
      </c>
      <c r="H66" s="209">
        <v>161518</v>
      </c>
      <c r="I66" s="210">
        <v>80759</v>
      </c>
      <c r="J66" s="269"/>
      <c r="K66" s="269"/>
      <c r="L66" s="223"/>
      <c r="M66" s="229">
        <f t="shared" si="0"/>
        <v>1390000</v>
      </c>
      <c r="N66" s="348">
        <f t="shared" si="2"/>
        <v>650000</v>
      </c>
      <c r="O66" s="566"/>
      <c r="P66" s="365">
        <v>1390000</v>
      </c>
      <c r="Q66" s="347" t="s">
        <v>469</v>
      </c>
    </row>
    <row r="67" spans="1:17" ht="14.25" thickTop="1">
      <c r="A67" s="246"/>
      <c r="B67" s="202"/>
      <c r="C67" s="202"/>
      <c r="D67" s="202"/>
      <c r="E67" s="202"/>
      <c r="F67" s="202"/>
      <c r="G67" s="202"/>
      <c r="H67" s="202"/>
      <c r="I67" s="202"/>
      <c r="J67" s="202"/>
      <c r="K67" s="202"/>
      <c r="L67" s="224"/>
    </row>
    <row r="68" spans="1:17">
      <c r="A68" s="564" t="s">
        <v>486</v>
      </c>
      <c r="B68" s="564"/>
      <c r="C68" s="564"/>
      <c r="D68" s="564"/>
      <c r="E68" s="564"/>
      <c r="F68" s="564"/>
      <c r="G68" s="564"/>
      <c r="H68" s="564"/>
      <c r="I68" s="564"/>
      <c r="J68" s="564"/>
      <c r="K68" s="564"/>
      <c r="L68" s="225"/>
    </row>
    <row r="69" spans="1:17">
      <c r="A69" s="564" t="s">
        <v>279</v>
      </c>
      <c r="B69" s="564"/>
      <c r="C69" s="564"/>
      <c r="D69" s="564"/>
      <c r="E69" s="564"/>
      <c r="F69" s="564"/>
      <c r="G69" s="564"/>
      <c r="H69" s="564"/>
      <c r="I69" s="564"/>
      <c r="J69" s="564"/>
      <c r="K69" s="564"/>
      <c r="L69" s="225"/>
    </row>
    <row r="70" spans="1:17">
      <c r="A70" s="564" t="s">
        <v>280</v>
      </c>
      <c r="B70" s="564"/>
      <c r="C70" s="564"/>
      <c r="D70" s="564"/>
      <c r="E70" s="564"/>
      <c r="F70" s="564"/>
      <c r="G70" s="564"/>
      <c r="H70" s="564"/>
      <c r="I70" s="564"/>
      <c r="J70" s="564"/>
      <c r="K70" s="564"/>
      <c r="L70" s="225"/>
    </row>
    <row r="71" spans="1:17">
      <c r="A71" s="564" t="s">
        <v>281</v>
      </c>
      <c r="B71" s="564"/>
      <c r="C71" s="564"/>
      <c r="D71" s="564"/>
      <c r="E71" s="564"/>
      <c r="F71" s="564"/>
      <c r="G71" s="564"/>
      <c r="H71" s="564"/>
      <c r="I71" s="564"/>
      <c r="J71" s="564"/>
      <c r="K71" s="564"/>
      <c r="L71" s="225"/>
    </row>
    <row r="72" spans="1:17">
      <c r="A72" s="562" t="s">
        <v>563</v>
      </c>
      <c r="B72" s="562"/>
      <c r="C72" s="562"/>
      <c r="D72" s="562"/>
      <c r="E72" s="562"/>
      <c r="F72" s="562"/>
      <c r="G72" s="562"/>
      <c r="H72" s="562"/>
      <c r="I72" s="562"/>
      <c r="J72" s="562"/>
      <c r="K72" s="562"/>
      <c r="L72" s="225"/>
    </row>
    <row r="73" spans="1:17">
      <c r="A73" s="271"/>
      <c r="B73" s="211"/>
      <c r="C73" s="211"/>
      <c r="D73" s="211"/>
      <c r="E73" s="211"/>
      <c r="F73" s="211"/>
      <c r="G73" s="211"/>
      <c r="H73" s="211"/>
      <c r="I73" s="211"/>
      <c r="J73" s="211"/>
      <c r="K73" s="211"/>
      <c r="L73" s="216"/>
    </row>
    <row r="74" spans="1:17">
      <c r="A74" s="246"/>
      <c r="B74" s="248"/>
      <c r="C74" s="248"/>
      <c r="D74" s="248"/>
      <c r="E74" s="248"/>
      <c r="F74" s="248"/>
      <c r="G74" s="248"/>
      <c r="H74" s="248"/>
      <c r="I74" s="248"/>
      <c r="J74" s="248"/>
      <c r="K74" s="248"/>
      <c r="L74" s="216"/>
    </row>
    <row r="75" spans="1:17">
      <c r="A75" s="563" t="s">
        <v>282</v>
      </c>
      <c r="B75" s="564"/>
      <c r="C75" s="564"/>
      <c r="D75" s="564"/>
      <c r="E75" s="564"/>
      <c r="F75" s="564"/>
      <c r="G75" s="564"/>
      <c r="H75" s="564"/>
      <c r="I75" s="564"/>
      <c r="J75" s="564"/>
      <c r="K75" s="565"/>
      <c r="L75" s="225"/>
    </row>
    <row r="76" spans="1:17">
      <c r="A76" s="272" t="s">
        <v>283</v>
      </c>
      <c r="B76" s="247"/>
      <c r="C76" s="247"/>
      <c r="D76" s="247"/>
      <c r="E76" s="247"/>
      <c r="F76" s="247"/>
      <c r="G76" s="247"/>
      <c r="H76" s="247"/>
      <c r="I76" s="247"/>
      <c r="J76" s="247"/>
      <c r="K76" s="273"/>
      <c r="L76" s="226"/>
    </row>
    <row r="77" spans="1:17">
      <c r="A77" s="272" t="s">
        <v>284</v>
      </c>
      <c r="B77" s="247"/>
      <c r="C77" s="247"/>
      <c r="D77" s="247"/>
      <c r="E77" s="247"/>
      <c r="F77" s="247"/>
      <c r="G77" s="247"/>
      <c r="H77" s="247"/>
      <c r="I77" s="247"/>
      <c r="J77" s="247"/>
      <c r="K77" s="273"/>
      <c r="L77" s="226"/>
    </row>
    <row r="78" spans="1:17">
      <c r="A78" s="272" t="s">
        <v>285</v>
      </c>
      <c r="B78" s="247"/>
      <c r="C78" s="247"/>
      <c r="D78" s="247"/>
      <c r="E78" s="247"/>
      <c r="F78" s="247"/>
      <c r="G78" s="247"/>
      <c r="H78" s="247"/>
      <c r="I78" s="247"/>
      <c r="J78" s="247"/>
      <c r="K78" s="273"/>
      <c r="L78" s="226"/>
    </row>
    <row r="79" spans="1:17">
      <c r="A79" s="274"/>
      <c r="B79" s="247"/>
      <c r="C79" s="247"/>
      <c r="D79" s="247"/>
      <c r="E79" s="247"/>
      <c r="F79" s="247"/>
      <c r="G79" s="247"/>
      <c r="H79" s="247"/>
      <c r="I79" s="247"/>
      <c r="J79" s="247"/>
      <c r="K79" s="273"/>
      <c r="L79" s="226"/>
    </row>
    <row r="80" spans="1:17">
      <c r="A80" s="275" t="s">
        <v>286</v>
      </c>
      <c r="B80" s="247"/>
      <c r="C80" s="247"/>
      <c r="D80" s="247"/>
      <c r="E80" s="247"/>
      <c r="F80" s="247"/>
      <c r="G80" s="247"/>
      <c r="H80" s="247"/>
      <c r="I80" s="247"/>
      <c r="J80" s="247"/>
      <c r="K80" s="273"/>
      <c r="L80" s="226"/>
    </row>
    <row r="81" spans="1:12">
      <c r="A81" s="272" t="s">
        <v>287</v>
      </c>
      <c r="B81" s="247"/>
      <c r="C81" s="247"/>
      <c r="D81" s="247"/>
      <c r="E81" s="247"/>
      <c r="F81" s="247"/>
      <c r="G81" s="247"/>
      <c r="H81" s="247"/>
      <c r="I81" s="247"/>
      <c r="J81" s="247"/>
      <c r="K81" s="273"/>
      <c r="L81" s="226"/>
    </row>
    <row r="82" spans="1:12">
      <c r="A82" s="275"/>
      <c r="B82" s="247"/>
      <c r="C82" s="247"/>
      <c r="D82" s="247"/>
      <c r="E82" s="247"/>
      <c r="F82" s="247"/>
      <c r="G82" s="247"/>
      <c r="H82" s="247"/>
      <c r="I82" s="247"/>
      <c r="J82" s="247"/>
      <c r="K82" s="273"/>
      <c r="L82" s="226"/>
    </row>
    <row r="83" spans="1:12">
      <c r="A83" s="275" t="s">
        <v>288</v>
      </c>
      <c r="B83" s="247"/>
      <c r="C83" s="247"/>
      <c r="D83" s="247"/>
      <c r="E83" s="247"/>
      <c r="F83" s="247"/>
      <c r="G83" s="247"/>
      <c r="H83" s="247"/>
      <c r="I83" s="247"/>
      <c r="J83" s="247"/>
      <c r="K83" s="273"/>
      <c r="L83" s="226"/>
    </row>
    <row r="84" spans="1:12">
      <c r="A84" s="272" t="s">
        <v>289</v>
      </c>
      <c r="B84" s="247"/>
      <c r="C84" s="247"/>
      <c r="D84" s="247"/>
      <c r="E84" s="247"/>
      <c r="F84" s="247"/>
      <c r="G84" s="247"/>
      <c r="H84" s="247"/>
      <c r="I84" s="247"/>
      <c r="J84" s="247"/>
      <c r="K84" s="273"/>
      <c r="L84" s="226"/>
    </row>
    <row r="85" spans="1:12">
      <c r="A85" s="377" t="s">
        <v>290</v>
      </c>
      <c r="B85" s="247"/>
      <c r="C85" s="247"/>
      <c r="D85" s="247"/>
      <c r="E85" s="247"/>
      <c r="F85" s="247"/>
      <c r="G85" s="247"/>
      <c r="H85" s="247"/>
      <c r="I85" s="247"/>
      <c r="J85" s="247"/>
      <c r="K85" s="273"/>
      <c r="L85" s="226"/>
    </row>
    <row r="86" spans="1:12">
      <c r="A86" s="378" t="s">
        <v>291</v>
      </c>
      <c r="B86" s="277"/>
      <c r="C86" s="277"/>
      <c r="D86" s="277"/>
      <c r="E86" s="277"/>
      <c r="F86" s="277"/>
      <c r="G86" s="277"/>
      <c r="H86" s="277"/>
      <c r="I86" s="277"/>
      <c r="J86" s="277"/>
      <c r="K86" s="278"/>
      <c r="L86" s="227"/>
    </row>
    <row r="87" spans="1:12">
      <c r="A87" s="276"/>
      <c r="B87" s="277"/>
      <c r="C87" s="277"/>
      <c r="D87" s="277"/>
      <c r="E87" s="277"/>
      <c r="F87" s="277"/>
      <c r="G87" s="277"/>
      <c r="H87" s="277"/>
      <c r="I87" s="277"/>
      <c r="J87" s="277"/>
      <c r="K87" s="278"/>
      <c r="L87" s="227"/>
    </row>
    <row r="88" spans="1:12">
      <c r="A88" s="279" t="s">
        <v>292</v>
      </c>
      <c r="B88" s="277"/>
      <c r="C88" s="277"/>
      <c r="D88" s="277"/>
      <c r="E88" s="277"/>
      <c r="F88" s="277"/>
      <c r="G88" s="277"/>
      <c r="H88" s="277"/>
      <c r="I88" s="277"/>
      <c r="J88" s="277"/>
      <c r="K88" s="278"/>
      <c r="L88" s="227"/>
    </row>
    <row r="89" spans="1:12">
      <c r="A89" s="276" t="s">
        <v>293</v>
      </c>
      <c r="B89" s="277"/>
      <c r="C89" s="277"/>
      <c r="D89" s="277"/>
      <c r="E89" s="277"/>
      <c r="F89" s="277"/>
      <c r="G89" s="277"/>
      <c r="H89" s="277"/>
      <c r="I89" s="277"/>
      <c r="J89" s="277"/>
      <c r="K89" s="278"/>
      <c r="L89" s="227"/>
    </row>
    <row r="90" spans="1:12">
      <c r="A90" s="378" t="s">
        <v>294</v>
      </c>
      <c r="B90" s="277"/>
      <c r="C90" s="277"/>
      <c r="D90" s="277"/>
      <c r="E90" s="277"/>
      <c r="F90" s="277"/>
      <c r="G90" s="277"/>
      <c r="H90" s="277"/>
      <c r="I90" s="277"/>
      <c r="J90" s="277"/>
      <c r="K90" s="278"/>
      <c r="L90" s="227"/>
    </row>
    <row r="91" spans="1:12" ht="20.45" customHeight="1">
      <c r="A91" s="166"/>
      <c r="B91" s="166"/>
      <c r="C91" s="166"/>
      <c r="D91" s="166"/>
      <c r="E91" s="166"/>
      <c r="F91" s="166"/>
      <c r="G91" s="166"/>
      <c r="H91" s="166"/>
      <c r="I91" s="166"/>
      <c r="J91" s="166"/>
      <c r="K91" s="166"/>
      <c r="L91" s="166"/>
    </row>
  </sheetData>
  <autoFilter ref="P16:R66" xr:uid="{00000000-0001-0000-0500-000000000000}"/>
  <mergeCells count="22">
    <mergeCell ref="A72:K72"/>
    <mergeCell ref="A75:K75"/>
    <mergeCell ref="O52:O66"/>
    <mergeCell ref="M14:M15"/>
    <mergeCell ref="N14:N15"/>
    <mergeCell ref="H14:I14"/>
    <mergeCell ref="J14:K14"/>
    <mergeCell ref="A68:K68"/>
    <mergeCell ref="A69:K69"/>
    <mergeCell ref="A70:K70"/>
    <mergeCell ref="A71:K71"/>
    <mergeCell ref="J54:K54"/>
    <mergeCell ref="A12:B13"/>
    <mergeCell ref="C12:E15"/>
    <mergeCell ref="F12:I12"/>
    <mergeCell ref="J12:K12"/>
    <mergeCell ref="F13:G13"/>
    <mergeCell ref="H13:I13"/>
    <mergeCell ref="J13:K13"/>
    <mergeCell ref="A14:A15"/>
    <mergeCell ref="B14:B15"/>
    <mergeCell ref="F14:G14"/>
  </mergeCells>
  <phoneticPr fontId="2"/>
  <hyperlinks>
    <hyperlink ref="B2" r:id="rId1" xr:uid="{00000000-0004-0000-05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O21"/>
  <sheetViews>
    <sheetView zoomScale="85" zoomScaleNormal="85" workbookViewId="0">
      <pane xSplit="2" ySplit="8" topLeftCell="C14" activePane="bottomRight" state="frozen"/>
      <selection pane="topRight"/>
      <selection pane="bottomLeft"/>
      <selection pane="bottomRight"/>
    </sheetView>
  </sheetViews>
  <sheetFormatPr defaultRowHeight="13.5"/>
  <cols>
    <col min="1" max="1" width="11.125" customWidth="1"/>
    <col min="2" max="2" width="10.375" bestFit="1" customWidth="1"/>
    <col min="3" max="3" width="12.875" customWidth="1"/>
    <col min="4" max="4" width="8.875" bestFit="1" customWidth="1"/>
    <col min="5" max="5" width="14.375" customWidth="1"/>
    <col min="6" max="7" width="11.125" customWidth="1"/>
    <col min="8" max="8" width="7.5" bestFit="1" customWidth="1"/>
    <col min="9" max="10" width="11.125" customWidth="1"/>
    <col min="11" max="11" width="7.5" bestFit="1" customWidth="1"/>
    <col min="12" max="13" width="11.125" customWidth="1"/>
    <col min="14" max="14" width="7.5" bestFit="1" customWidth="1"/>
    <col min="15" max="16" width="11.125" customWidth="1"/>
    <col min="17" max="17" width="7.5" bestFit="1" customWidth="1"/>
    <col min="18" max="19" width="11.125" customWidth="1"/>
    <col min="20" max="20" width="7.5" bestFit="1" customWidth="1"/>
    <col min="21" max="22" width="11.125" customWidth="1"/>
    <col min="23" max="23" width="7.5" bestFit="1" customWidth="1"/>
    <col min="24" max="25" width="11.125" customWidth="1"/>
    <col min="26" max="26" width="7.5" bestFit="1" customWidth="1"/>
    <col min="27" max="28" width="11.125" customWidth="1"/>
    <col min="29" max="29" width="7.5" bestFit="1" customWidth="1"/>
    <col min="30" max="31" width="11.125" customWidth="1"/>
    <col min="32" max="32" width="7.5" bestFit="1" customWidth="1"/>
    <col min="33" max="34" width="11.125" customWidth="1"/>
    <col min="35" max="35" width="7.5" bestFit="1" customWidth="1"/>
    <col min="36" max="37" width="11.125" customWidth="1"/>
    <col min="38" max="38" width="7.5" bestFit="1" customWidth="1"/>
    <col min="39" max="40" width="11.125" customWidth="1"/>
    <col min="41" max="41" width="7.5" bestFit="1" customWidth="1"/>
  </cols>
  <sheetData>
    <row r="1" spans="1:41" ht="27.75" customHeight="1">
      <c r="A1" s="361" t="s">
        <v>166</v>
      </c>
      <c r="I1" s="359" t="s">
        <v>490</v>
      </c>
    </row>
    <row r="2" spans="1:41" ht="15">
      <c r="A2" s="51" t="s">
        <v>167</v>
      </c>
      <c r="E2" s="6"/>
      <c r="I2" s="352"/>
    </row>
    <row r="3" spans="1:41">
      <c r="A3" s="51" t="s">
        <v>168</v>
      </c>
      <c r="E3" s="6"/>
      <c r="I3" s="360" t="s">
        <v>479</v>
      </c>
    </row>
    <row r="4" spans="1:41">
      <c r="A4" s="51" t="s">
        <v>169</v>
      </c>
      <c r="E4" s="6"/>
    </row>
    <row r="5" spans="1:41">
      <c r="E5" s="6"/>
    </row>
    <row r="6" spans="1:41">
      <c r="E6" s="6" t="s">
        <v>170</v>
      </c>
    </row>
    <row r="7" spans="1:41" ht="24.75" customHeight="1">
      <c r="A7" s="575" t="s">
        <v>171</v>
      </c>
      <c r="B7" s="575" t="s">
        <v>172</v>
      </c>
      <c r="C7" s="575"/>
      <c r="D7" s="575" t="s">
        <v>173</v>
      </c>
      <c r="E7" s="575"/>
      <c r="F7" s="575" t="s">
        <v>174</v>
      </c>
      <c r="G7" s="575"/>
      <c r="H7" s="575"/>
      <c r="I7" s="575" t="s">
        <v>175</v>
      </c>
      <c r="J7" s="575"/>
      <c r="K7" s="575"/>
      <c r="L7" s="575" t="s">
        <v>176</v>
      </c>
      <c r="M7" s="575"/>
      <c r="N7" s="575"/>
      <c r="O7" s="575" t="s">
        <v>177</v>
      </c>
      <c r="P7" s="575"/>
      <c r="Q7" s="575"/>
      <c r="R7" s="575" t="s">
        <v>178</v>
      </c>
      <c r="S7" s="575"/>
      <c r="T7" s="575"/>
      <c r="U7" s="575" t="s">
        <v>179</v>
      </c>
      <c r="V7" s="575"/>
      <c r="W7" s="575"/>
      <c r="X7" s="575" t="s">
        <v>180</v>
      </c>
      <c r="Y7" s="575"/>
      <c r="Z7" s="575"/>
      <c r="AA7" s="575" t="s">
        <v>181</v>
      </c>
      <c r="AB7" s="575"/>
      <c r="AC7" s="575"/>
      <c r="AD7" s="575" t="s">
        <v>182</v>
      </c>
      <c r="AE7" s="575"/>
      <c r="AF7" s="575"/>
      <c r="AG7" s="575" t="s">
        <v>183</v>
      </c>
      <c r="AH7" s="575"/>
      <c r="AI7" s="575"/>
      <c r="AJ7" s="575" t="s">
        <v>184</v>
      </c>
      <c r="AK7" s="575"/>
      <c r="AL7" s="575"/>
      <c r="AM7" s="575" t="s">
        <v>185</v>
      </c>
      <c r="AN7" s="575"/>
      <c r="AO7" s="575"/>
    </row>
    <row r="8" spans="1:41" ht="33.75" customHeight="1">
      <c r="A8" s="575"/>
      <c r="B8" s="575"/>
      <c r="C8" s="575"/>
      <c r="D8" s="575"/>
      <c r="E8" s="575"/>
      <c r="F8" s="165" t="s">
        <v>186</v>
      </c>
      <c r="G8" s="165" t="s">
        <v>187</v>
      </c>
      <c r="H8" s="165" t="s">
        <v>188</v>
      </c>
      <c r="I8" s="165" t="s">
        <v>186</v>
      </c>
      <c r="J8" s="165" t="s">
        <v>187</v>
      </c>
      <c r="K8" s="165" t="s">
        <v>188</v>
      </c>
      <c r="L8" s="165" t="s">
        <v>186</v>
      </c>
      <c r="M8" s="165" t="s">
        <v>187</v>
      </c>
      <c r="N8" s="165" t="s">
        <v>188</v>
      </c>
      <c r="O8" s="165" t="s">
        <v>186</v>
      </c>
      <c r="P8" s="165" t="s">
        <v>187</v>
      </c>
      <c r="Q8" s="165" t="s">
        <v>188</v>
      </c>
      <c r="R8" s="165" t="s">
        <v>186</v>
      </c>
      <c r="S8" s="165" t="s">
        <v>187</v>
      </c>
      <c r="T8" s="165" t="s">
        <v>188</v>
      </c>
      <c r="U8" s="165" t="s">
        <v>186</v>
      </c>
      <c r="V8" s="165" t="s">
        <v>187</v>
      </c>
      <c r="W8" s="165" t="s">
        <v>188</v>
      </c>
      <c r="X8" s="165" t="s">
        <v>186</v>
      </c>
      <c r="Y8" s="165" t="s">
        <v>187</v>
      </c>
      <c r="Z8" s="165" t="s">
        <v>188</v>
      </c>
      <c r="AA8" s="165" t="s">
        <v>186</v>
      </c>
      <c r="AB8" s="165" t="s">
        <v>187</v>
      </c>
      <c r="AC8" s="165" t="s">
        <v>188</v>
      </c>
      <c r="AD8" s="165" t="s">
        <v>186</v>
      </c>
      <c r="AE8" s="165" t="s">
        <v>187</v>
      </c>
      <c r="AF8" s="165" t="s">
        <v>188</v>
      </c>
      <c r="AG8" s="165" t="s">
        <v>186</v>
      </c>
      <c r="AH8" s="165" t="s">
        <v>187</v>
      </c>
      <c r="AI8" s="165" t="s">
        <v>188</v>
      </c>
      <c r="AJ8" s="165" t="s">
        <v>186</v>
      </c>
      <c r="AK8" s="165" t="s">
        <v>187</v>
      </c>
      <c r="AL8" s="165" t="s">
        <v>188</v>
      </c>
      <c r="AM8" s="165" t="s">
        <v>186</v>
      </c>
      <c r="AN8" s="165" t="s">
        <v>187</v>
      </c>
      <c r="AO8" s="165" t="s">
        <v>188</v>
      </c>
    </row>
    <row r="9" spans="1:41" ht="49.5" customHeight="1">
      <c r="A9" s="576" t="s">
        <v>189</v>
      </c>
      <c r="B9" s="577" t="s">
        <v>190</v>
      </c>
      <c r="C9" s="353" t="s">
        <v>100</v>
      </c>
      <c r="D9" s="576" t="s">
        <v>478</v>
      </c>
      <c r="E9" s="577"/>
      <c r="F9" s="354">
        <v>40.47</v>
      </c>
      <c r="G9" s="354">
        <v>40.47</v>
      </c>
      <c r="H9" s="354">
        <f>SUM(F9:G9)</f>
        <v>80.94</v>
      </c>
      <c r="I9" s="354">
        <v>40.47</v>
      </c>
      <c r="J9" s="354">
        <v>40.47</v>
      </c>
      <c r="K9" s="354">
        <f>SUM(I9:J9)</f>
        <v>80.94</v>
      </c>
      <c r="L9" s="354">
        <v>40.47</v>
      </c>
      <c r="M9" s="354">
        <v>40.47</v>
      </c>
      <c r="N9" s="354">
        <f>SUM(L9:M9)</f>
        <v>80.94</v>
      </c>
      <c r="O9" s="354">
        <v>40.47</v>
      </c>
      <c r="P9" s="354">
        <v>40.47</v>
      </c>
      <c r="Q9" s="354">
        <f>SUM(O9:P9)</f>
        <v>80.94</v>
      </c>
      <c r="R9" s="354">
        <v>40.47</v>
      </c>
      <c r="S9" s="354">
        <v>40.47</v>
      </c>
      <c r="T9" s="354">
        <f>SUM(R9:S9)</f>
        <v>80.94</v>
      </c>
      <c r="U9" s="354">
        <v>40.47</v>
      </c>
      <c r="V9" s="354">
        <v>40.47</v>
      </c>
      <c r="W9" s="354">
        <f>SUM(U9:V9)</f>
        <v>80.94</v>
      </c>
      <c r="X9" s="354">
        <v>40.47</v>
      </c>
      <c r="Y9" s="354">
        <v>40.47</v>
      </c>
      <c r="Z9" s="354">
        <f>SUM(X9:Y9)</f>
        <v>80.94</v>
      </c>
      <c r="AA9" s="354">
        <v>40.47</v>
      </c>
      <c r="AB9" s="354">
        <v>40.47</v>
      </c>
      <c r="AC9" s="354">
        <f>SUM(AA9:AB9)</f>
        <v>80.94</v>
      </c>
      <c r="AD9" s="354">
        <v>40.47</v>
      </c>
      <c r="AE9" s="354">
        <v>40.47</v>
      </c>
      <c r="AF9" s="354">
        <f>SUM(AD9:AE9)</f>
        <v>80.94</v>
      </c>
      <c r="AG9" s="354">
        <v>40.47</v>
      </c>
      <c r="AH9" s="354">
        <v>40.47</v>
      </c>
      <c r="AI9" s="354">
        <f>SUM(AG9:AH9)</f>
        <v>80.94</v>
      </c>
      <c r="AJ9" s="354">
        <v>40.47</v>
      </c>
      <c r="AK9" s="354">
        <v>40.47</v>
      </c>
      <c r="AL9" s="354">
        <f>SUM(AJ9:AK9)</f>
        <v>80.94</v>
      </c>
      <c r="AM9" s="354">
        <v>40.47</v>
      </c>
      <c r="AN9" s="354">
        <v>40.47</v>
      </c>
      <c r="AO9" s="354">
        <f>SUM(AM9:AN9)</f>
        <v>80.94</v>
      </c>
    </row>
    <row r="10" spans="1:41" ht="49.5" customHeight="1">
      <c r="A10" s="576"/>
      <c r="B10" s="577"/>
      <c r="C10" s="579" t="s">
        <v>101</v>
      </c>
      <c r="D10" s="580" t="s">
        <v>348</v>
      </c>
      <c r="E10" s="423" t="s">
        <v>191</v>
      </c>
      <c r="F10" s="1">
        <v>91.5</v>
      </c>
      <c r="G10" s="1">
        <v>91.5</v>
      </c>
      <c r="H10" s="1">
        <f t="shared" ref="H10:H21" si="0">SUM(F10:G10)</f>
        <v>183</v>
      </c>
      <c r="I10" s="1">
        <v>91.5</v>
      </c>
      <c r="J10" s="1">
        <v>91.5</v>
      </c>
      <c r="K10" s="1">
        <f t="shared" ref="K10:K21" si="1">SUM(I10:J10)</f>
        <v>183</v>
      </c>
      <c r="L10" s="1">
        <v>91.5</v>
      </c>
      <c r="M10" s="1">
        <v>91.5</v>
      </c>
      <c r="N10" s="1">
        <f t="shared" ref="N10:N21" si="2">SUM(L10:M10)</f>
        <v>183</v>
      </c>
      <c r="O10" s="1">
        <v>91.5</v>
      </c>
      <c r="P10" s="1">
        <v>91.5</v>
      </c>
      <c r="Q10" s="1">
        <f t="shared" ref="Q10:Q21" si="3">SUM(O10:P10)</f>
        <v>183</v>
      </c>
      <c r="R10" s="1">
        <v>91.5</v>
      </c>
      <c r="S10" s="1">
        <v>91.5</v>
      </c>
      <c r="T10" s="1">
        <f t="shared" ref="T10:T21" si="4">SUM(R10:S10)</f>
        <v>183</v>
      </c>
      <c r="U10" s="1">
        <v>91.5</v>
      </c>
      <c r="V10" s="1">
        <v>91.5</v>
      </c>
      <c r="W10" s="1">
        <f t="shared" ref="W10:W21" si="5">SUM(U10:V10)</f>
        <v>183</v>
      </c>
      <c r="X10" s="1">
        <v>91.5</v>
      </c>
      <c r="Y10" s="1">
        <v>91.5</v>
      </c>
      <c r="Z10" s="1">
        <f t="shared" ref="Z10:Z21" si="6">SUM(X10:Y10)</f>
        <v>183</v>
      </c>
      <c r="AA10" s="1">
        <v>91.5</v>
      </c>
      <c r="AB10" s="1">
        <v>91.5</v>
      </c>
      <c r="AC10" s="1">
        <f t="shared" ref="AC10:AC21" si="7">SUM(AA10:AB10)</f>
        <v>183</v>
      </c>
      <c r="AD10" s="1">
        <v>91.5</v>
      </c>
      <c r="AE10" s="1">
        <v>91.5</v>
      </c>
      <c r="AF10" s="1">
        <f t="shared" ref="AF10:AF21" si="8">SUM(AD10:AE10)</f>
        <v>183</v>
      </c>
      <c r="AG10" s="1">
        <v>91.5</v>
      </c>
      <c r="AH10" s="1">
        <v>91.5</v>
      </c>
      <c r="AI10" s="1">
        <f t="shared" ref="AI10:AI21" si="9">SUM(AG10:AH10)</f>
        <v>183</v>
      </c>
      <c r="AJ10" s="1">
        <v>91.5</v>
      </c>
      <c r="AK10" s="1">
        <v>91.5</v>
      </c>
      <c r="AL10" s="1">
        <f t="shared" ref="AL10:AL21" si="10">SUM(AJ10:AK10)</f>
        <v>183</v>
      </c>
      <c r="AM10" s="1">
        <v>91.5</v>
      </c>
      <c r="AN10" s="1">
        <v>91.5</v>
      </c>
      <c r="AO10" s="1">
        <f t="shared" ref="AO10:AO21" si="11">SUM(AM10:AN10)</f>
        <v>183</v>
      </c>
    </row>
    <row r="11" spans="1:41" ht="49.5" customHeight="1">
      <c r="A11" s="576"/>
      <c r="B11" s="577"/>
      <c r="C11" s="579"/>
      <c r="D11" s="580"/>
      <c r="E11" s="423" t="s">
        <v>192</v>
      </c>
      <c r="F11" s="1">
        <v>7.5</v>
      </c>
      <c r="G11" s="1">
        <v>7.5</v>
      </c>
      <c r="H11" s="1">
        <f t="shared" si="0"/>
        <v>15</v>
      </c>
      <c r="I11" s="1">
        <v>7.5</v>
      </c>
      <c r="J11" s="1">
        <v>7.5</v>
      </c>
      <c r="K11" s="1">
        <f t="shared" si="1"/>
        <v>15</v>
      </c>
      <c r="L11" s="1">
        <v>7.5</v>
      </c>
      <c r="M11" s="1">
        <v>7.5</v>
      </c>
      <c r="N11" s="1">
        <f t="shared" si="2"/>
        <v>15</v>
      </c>
      <c r="O11" s="1">
        <v>7.5</v>
      </c>
      <c r="P11" s="1">
        <v>7.5</v>
      </c>
      <c r="Q11" s="1">
        <f t="shared" si="3"/>
        <v>15</v>
      </c>
      <c r="R11" s="1">
        <v>7.5</v>
      </c>
      <c r="S11" s="1">
        <v>7.5</v>
      </c>
      <c r="T11" s="1">
        <f t="shared" si="4"/>
        <v>15</v>
      </c>
      <c r="U11" s="1">
        <v>7.5</v>
      </c>
      <c r="V11" s="1">
        <v>7.5</v>
      </c>
      <c r="W11" s="1">
        <f t="shared" si="5"/>
        <v>15</v>
      </c>
      <c r="X11" s="1">
        <v>7.5</v>
      </c>
      <c r="Y11" s="1">
        <v>7.5</v>
      </c>
      <c r="Z11" s="1">
        <f t="shared" si="6"/>
        <v>15</v>
      </c>
      <c r="AA11" s="1">
        <v>7.5</v>
      </c>
      <c r="AB11" s="1">
        <v>7.5</v>
      </c>
      <c r="AC11" s="1">
        <f t="shared" si="7"/>
        <v>15</v>
      </c>
      <c r="AD11" s="1">
        <v>7.5</v>
      </c>
      <c r="AE11" s="1">
        <v>7.5</v>
      </c>
      <c r="AF11" s="1">
        <f t="shared" si="8"/>
        <v>15</v>
      </c>
      <c r="AG11" s="1">
        <v>7.5</v>
      </c>
      <c r="AH11" s="1">
        <v>7.5</v>
      </c>
      <c r="AI11" s="1">
        <f t="shared" si="9"/>
        <v>15</v>
      </c>
      <c r="AJ11" s="1">
        <v>7.5</v>
      </c>
      <c r="AK11" s="1">
        <v>7.5</v>
      </c>
      <c r="AL11" s="1">
        <f t="shared" si="10"/>
        <v>15</v>
      </c>
      <c r="AM11" s="1">
        <v>7.5</v>
      </c>
      <c r="AN11" s="1">
        <v>7.5</v>
      </c>
      <c r="AO11" s="1">
        <f t="shared" si="11"/>
        <v>15</v>
      </c>
    </row>
    <row r="12" spans="1:41" ht="49.5" customHeight="1">
      <c r="A12" s="576"/>
      <c r="B12" s="577"/>
      <c r="C12" s="579"/>
      <c r="D12" s="580"/>
      <c r="E12" s="423" t="s">
        <v>193</v>
      </c>
      <c r="F12" s="1">
        <v>0</v>
      </c>
      <c r="G12" s="1">
        <v>0.3</v>
      </c>
      <c r="H12" s="1">
        <f t="shared" si="0"/>
        <v>0.3</v>
      </c>
      <c r="I12" s="1">
        <v>0</v>
      </c>
      <c r="J12" s="1">
        <v>0.3</v>
      </c>
      <c r="K12" s="1">
        <f t="shared" si="1"/>
        <v>0.3</v>
      </c>
      <c r="L12" s="1">
        <v>0</v>
      </c>
      <c r="M12" s="1">
        <v>0.3</v>
      </c>
      <c r="N12" s="1">
        <f t="shared" si="2"/>
        <v>0.3</v>
      </c>
      <c r="O12" s="1">
        <v>0</v>
      </c>
      <c r="P12" s="1">
        <v>0.3</v>
      </c>
      <c r="Q12" s="1">
        <f t="shared" si="3"/>
        <v>0.3</v>
      </c>
      <c r="R12" s="1">
        <v>0</v>
      </c>
      <c r="S12" s="1">
        <v>0.3</v>
      </c>
      <c r="T12" s="1">
        <f t="shared" si="4"/>
        <v>0.3</v>
      </c>
      <c r="U12" s="1">
        <v>0</v>
      </c>
      <c r="V12" s="1">
        <v>0.3</v>
      </c>
      <c r="W12" s="1">
        <f t="shared" si="5"/>
        <v>0.3</v>
      </c>
      <c r="X12" s="1">
        <v>0</v>
      </c>
      <c r="Y12" s="1">
        <v>0.3</v>
      </c>
      <c r="Z12" s="1">
        <f t="shared" si="6"/>
        <v>0.3</v>
      </c>
      <c r="AA12" s="1">
        <v>0</v>
      </c>
      <c r="AB12" s="1">
        <v>0.3</v>
      </c>
      <c r="AC12" s="1">
        <f t="shared" si="7"/>
        <v>0.3</v>
      </c>
      <c r="AD12" s="1">
        <v>0</v>
      </c>
      <c r="AE12" s="1">
        <v>0.3</v>
      </c>
      <c r="AF12" s="1">
        <f t="shared" si="8"/>
        <v>0.3</v>
      </c>
      <c r="AG12" s="1">
        <v>0</v>
      </c>
      <c r="AH12" s="1">
        <v>0.3</v>
      </c>
      <c r="AI12" s="1">
        <f t="shared" si="9"/>
        <v>0.3</v>
      </c>
      <c r="AJ12" s="1">
        <v>0</v>
      </c>
      <c r="AK12" s="1">
        <v>0.3</v>
      </c>
      <c r="AL12" s="1">
        <f t="shared" si="10"/>
        <v>0.3</v>
      </c>
      <c r="AM12" s="1">
        <v>0</v>
      </c>
      <c r="AN12" s="1">
        <v>0.3</v>
      </c>
      <c r="AO12" s="1">
        <f t="shared" si="11"/>
        <v>0.3</v>
      </c>
    </row>
    <row r="13" spans="1:41" ht="49.5" customHeight="1">
      <c r="A13" s="576"/>
      <c r="B13" s="577"/>
      <c r="C13" s="353" t="s">
        <v>194</v>
      </c>
      <c r="D13" s="578" t="s">
        <v>491</v>
      </c>
      <c r="E13" s="578"/>
      <c r="F13" s="243">
        <v>10.15</v>
      </c>
      <c r="G13" s="243">
        <v>10.15</v>
      </c>
      <c r="H13" s="243">
        <f t="shared" si="0"/>
        <v>20.3</v>
      </c>
      <c r="I13" s="243">
        <v>10.15</v>
      </c>
      <c r="J13" s="243">
        <v>10.15</v>
      </c>
      <c r="K13" s="243">
        <f t="shared" si="1"/>
        <v>20.3</v>
      </c>
      <c r="L13" s="243">
        <v>10.15</v>
      </c>
      <c r="M13" s="243">
        <v>10.15</v>
      </c>
      <c r="N13" s="243">
        <f t="shared" si="2"/>
        <v>20.3</v>
      </c>
      <c r="O13" s="243">
        <v>10.15</v>
      </c>
      <c r="P13" s="243">
        <v>10.15</v>
      </c>
      <c r="Q13" s="243">
        <f t="shared" si="3"/>
        <v>20.3</v>
      </c>
      <c r="R13" s="243">
        <v>10.15</v>
      </c>
      <c r="S13" s="243">
        <v>10.15</v>
      </c>
      <c r="T13" s="243">
        <f t="shared" si="4"/>
        <v>20.3</v>
      </c>
      <c r="U13" s="243">
        <v>10.15</v>
      </c>
      <c r="V13" s="243">
        <v>10.15</v>
      </c>
      <c r="W13" s="243">
        <f t="shared" si="5"/>
        <v>20.3</v>
      </c>
      <c r="X13" s="243">
        <v>10.15</v>
      </c>
      <c r="Y13" s="243">
        <v>10.15</v>
      </c>
      <c r="Z13" s="243">
        <f t="shared" si="6"/>
        <v>20.3</v>
      </c>
      <c r="AA13" s="243">
        <v>10.15</v>
      </c>
      <c r="AB13" s="243">
        <v>10.15</v>
      </c>
      <c r="AC13" s="243">
        <f t="shared" si="7"/>
        <v>20.3</v>
      </c>
      <c r="AD13" s="243">
        <v>10.15</v>
      </c>
      <c r="AE13" s="243">
        <v>10.15</v>
      </c>
      <c r="AF13" s="243">
        <f t="shared" si="8"/>
        <v>20.3</v>
      </c>
      <c r="AG13" s="243">
        <v>10.15</v>
      </c>
      <c r="AH13" s="243">
        <v>10.15</v>
      </c>
      <c r="AI13" s="243">
        <f t="shared" si="9"/>
        <v>20.3</v>
      </c>
      <c r="AJ13" s="243">
        <v>10.15</v>
      </c>
      <c r="AK13" s="243">
        <v>10.15</v>
      </c>
      <c r="AL13" s="243">
        <f t="shared" si="10"/>
        <v>20.3</v>
      </c>
      <c r="AM13" s="243">
        <v>10.15</v>
      </c>
      <c r="AN13" s="243">
        <v>10.15</v>
      </c>
      <c r="AO13" s="243">
        <f t="shared" si="11"/>
        <v>20.3</v>
      </c>
    </row>
    <row r="14" spans="1:41" ht="49.5" customHeight="1">
      <c r="A14" s="576"/>
      <c r="B14" s="577"/>
      <c r="C14" s="355" t="s">
        <v>195</v>
      </c>
      <c r="D14" s="579" t="s">
        <v>348</v>
      </c>
      <c r="E14" s="579"/>
      <c r="F14" s="1">
        <v>0</v>
      </c>
      <c r="G14" s="1">
        <v>3.6</v>
      </c>
      <c r="H14" s="1">
        <f t="shared" si="0"/>
        <v>3.6</v>
      </c>
      <c r="I14" s="1">
        <v>0</v>
      </c>
      <c r="J14" s="1">
        <v>3.6</v>
      </c>
      <c r="K14" s="1">
        <f t="shared" si="1"/>
        <v>3.6</v>
      </c>
      <c r="L14" s="1">
        <v>0</v>
      </c>
      <c r="M14" s="1">
        <v>3.6</v>
      </c>
      <c r="N14" s="1">
        <f t="shared" si="2"/>
        <v>3.6</v>
      </c>
      <c r="O14" s="1">
        <v>0</v>
      </c>
      <c r="P14" s="1">
        <v>3.6</v>
      </c>
      <c r="Q14" s="1">
        <f t="shared" si="3"/>
        <v>3.6</v>
      </c>
      <c r="R14" s="1">
        <v>0</v>
      </c>
      <c r="S14" s="1">
        <v>3.6</v>
      </c>
      <c r="T14" s="1">
        <f t="shared" si="4"/>
        <v>3.6</v>
      </c>
      <c r="U14" s="1">
        <v>0</v>
      </c>
      <c r="V14" s="1">
        <v>3.6</v>
      </c>
      <c r="W14" s="1">
        <f t="shared" si="5"/>
        <v>3.6</v>
      </c>
      <c r="X14" s="1">
        <v>0</v>
      </c>
      <c r="Y14" s="1">
        <v>3.6</v>
      </c>
      <c r="Z14" s="1">
        <f t="shared" si="6"/>
        <v>3.6</v>
      </c>
      <c r="AA14" s="1">
        <v>0</v>
      </c>
      <c r="AB14" s="1">
        <v>3.6</v>
      </c>
      <c r="AC14" s="1">
        <f t="shared" si="7"/>
        <v>3.6</v>
      </c>
      <c r="AD14" s="1">
        <v>0</v>
      </c>
      <c r="AE14" s="1">
        <v>3.6</v>
      </c>
      <c r="AF14" s="1">
        <f t="shared" si="8"/>
        <v>3.6</v>
      </c>
      <c r="AG14" s="1">
        <v>0</v>
      </c>
      <c r="AH14" s="1">
        <v>3.6</v>
      </c>
      <c r="AI14" s="1">
        <f t="shared" si="9"/>
        <v>3.6</v>
      </c>
      <c r="AJ14" s="1">
        <v>0</v>
      </c>
      <c r="AK14" s="1">
        <v>3.6</v>
      </c>
      <c r="AL14" s="1">
        <f t="shared" si="10"/>
        <v>3.6</v>
      </c>
      <c r="AM14" s="1">
        <v>0</v>
      </c>
      <c r="AN14" s="1">
        <v>3.6</v>
      </c>
      <c r="AO14" s="1">
        <f t="shared" si="11"/>
        <v>3.6</v>
      </c>
    </row>
    <row r="15" spans="1:41" ht="49.5" customHeight="1">
      <c r="A15" s="576"/>
      <c r="B15" s="577"/>
      <c r="C15" s="356" t="s">
        <v>196</v>
      </c>
      <c r="D15" s="578" t="s">
        <v>491</v>
      </c>
      <c r="E15" s="578"/>
      <c r="F15" s="243">
        <v>0</v>
      </c>
      <c r="G15" s="243">
        <v>32</v>
      </c>
      <c r="H15" s="243">
        <f t="shared" si="0"/>
        <v>32</v>
      </c>
      <c r="I15" s="243">
        <v>0</v>
      </c>
      <c r="J15" s="243">
        <v>32</v>
      </c>
      <c r="K15" s="243">
        <f t="shared" si="1"/>
        <v>32</v>
      </c>
      <c r="L15" s="243">
        <v>0</v>
      </c>
      <c r="M15" s="243">
        <v>32</v>
      </c>
      <c r="N15" s="243">
        <f t="shared" si="2"/>
        <v>32</v>
      </c>
      <c r="O15" s="243">
        <v>0</v>
      </c>
      <c r="P15" s="243">
        <v>32</v>
      </c>
      <c r="Q15" s="243">
        <f t="shared" si="3"/>
        <v>32</v>
      </c>
      <c r="R15" s="243">
        <v>0</v>
      </c>
      <c r="S15" s="243">
        <v>32</v>
      </c>
      <c r="T15" s="243">
        <f t="shared" si="4"/>
        <v>32</v>
      </c>
      <c r="U15" s="243">
        <v>0</v>
      </c>
      <c r="V15" s="243">
        <v>32</v>
      </c>
      <c r="W15" s="243">
        <f t="shared" si="5"/>
        <v>32</v>
      </c>
      <c r="X15" s="243">
        <v>0</v>
      </c>
      <c r="Y15" s="243">
        <v>32</v>
      </c>
      <c r="Z15" s="243">
        <f t="shared" si="6"/>
        <v>32</v>
      </c>
      <c r="AA15" s="243">
        <v>0</v>
      </c>
      <c r="AB15" s="243">
        <v>32</v>
      </c>
      <c r="AC15" s="243">
        <f t="shared" si="7"/>
        <v>32</v>
      </c>
      <c r="AD15" s="243">
        <v>0</v>
      </c>
      <c r="AE15" s="243">
        <v>32</v>
      </c>
      <c r="AF15" s="243">
        <f t="shared" si="8"/>
        <v>32</v>
      </c>
      <c r="AG15" s="243">
        <v>0</v>
      </c>
      <c r="AH15" s="243">
        <v>32</v>
      </c>
      <c r="AI15" s="243">
        <f t="shared" si="9"/>
        <v>32</v>
      </c>
      <c r="AJ15" s="243">
        <v>0</v>
      </c>
      <c r="AK15" s="243">
        <v>32</v>
      </c>
      <c r="AL15" s="243">
        <f t="shared" si="10"/>
        <v>32</v>
      </c>
      <c r="AM15" s="243">
        <v>0</v>
      </c>
      <c r="AN15" s="243">
        <v>32</v>
      </c>
      <c r="AO15" s="243">
        <f t="shared" si="11"/>
        <v>32</v>
      </c>
    </row>
    <row r="16" spans="1:41" ht="49.5" customHeight="1">
      <c r="A16" s="575" t="s">
        <v>197</v>
      </c>
      <c r="B16" s="583" t="s">
        <v>198</v>
      </c>
      <c r="C16" s="358" t="s">
        <v>85</v>
      </c>
      <c r="D16" s="581"/>
      <c r="E16" s="582"/>
      <c r="F16" s="380"/>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row>
    <row r="17" spans="1:41" ht="49.5" customHeight="1">
      <c r="A17" s="575"/>
      <c r="B17" s="575"/>
      <c r="C17" s="165" t="s">
        <v>86</v>
      </c>
      <c r="D17" s="575" t="s">
        <v>346</v>
      </c>
      <c r="E17" s="575"/>
      <c r="F17" s="381">
        <v>91.5</v>
      </c>
      <c r="G17" s="381">
        <v>91.5</v>
      </c>
      <c r="H17" s="381">
        <f t="shared" si="0"/>
        <v>183</v>
      </c>
      <c r="I17" s="381">
        <v>91.5</v>
      </c>
      <c r="J17" s="381">
        <v>91.5</v>
      </c>
      <c r="K17" s="381">
        <f t="shared" si="1"/>
        <v>183</v>
      </c>
      <c r="L17" s="381">
        <v>91.5</v>
      </c>
      <c r="M17" s="381">
        <v>91.5</v>
      </c>
      <c r="N17" s="381">
        <f t="shared" si="2"/>
        <v>183</v>
      </c>
      <c r="O17" s="381">
        <v>91.5</v>
      </c>
      <c r="P17" s="381">
        <v>91.5</v>
      </c>
      <c r="Q17" s="381">
        <f t="shared" si="3"/>
        <v>183</v>
      </c>
      <c r="R17" s="381">
        <v>91.5</v>
      </c>
      <c r="S17" s="381">
        <v>91.5</v>
      </c>
      <c r="T17" s="381">
        <f t="shared" si="4"/>
        <v>183</v>
      </c>
      <c r="U17" s="381">
        <v>91.5</v>
      </c>
      <c r="V17" s="381">
        <v>91.5</v>
      </c>
      <c r="W17" s="381">
        <f t="shared" si="5"/>
        <v>183</v>
      </c>
      <c r="X17" s="381">
        <v>91.5</v>
      </c>
      <c r="Y17" s="381">
        <v>91.5</v>
      </c>
      <c r="Z17" s="381">
        <f t="shared" si="6"/>
        <v>183</v>
      </c>
      <c r="AA17" s="381">
        <v>91.5</v>
      </c>
      <c r="AB17" s="381">
        <v>91.5</v>
      </c>
      <c r="AC17" s="381">
        <f t="shared" si="7"/>
        <v>183</v>
      </c>
      <c r="AD17" s="381">
        <v>91.5</v>
      </c>
      <c r="AE17" s="381">
        <v>91.5</v>
      </c>
      <c r="AF17" s="381">
        <f t="shared" si="8"/>
        <v>183</v>
      </c>
      <c r="AG17" s="381">
        <v>91.5</v>
      </c>
      <c r="AH17" s="381">
        <v>91.5</v>
      </c>
      <c r="AI17" s="381">
        <f t="shared" si="9"/>
        <v>183</v>
      </c>
      <c r="AJ17" s="381">
        <v>91.5</v>
      </c>
      <c r="AK17" s="381">
        <v>91.5</v>
      </c>
      <c r="AL17" s="381">
        <f t="shared" si="10"/>
        <v>183</v>
      </c>
      <c r="AM17" s="381">
        <v>91.5</v>
      </c>
      <c r="AN17" s="381">
        <v>91.5</v>
      </c>
      <c r="AO17" s="381">
        <f t="shared" si="11"/>
        <v>183</v>
      </c>
    </row>
    <row r="18" spans="1:41" ht="49.5" customHeight="1">
      <c r="A18" s="575"/>
      <c r="B18" s="575"/>
      <c r="C18" s="358"/>
      <c r="D18" s="581"/>
      <c r="E18" s="582"/>
      <c r="F18" s="380"/>
      <c r="G18" s="380"/>
      <c r="H18" s="380"/>
      <c r="I18" s="380"/>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0"/>
      <c r="AI18" s="380"/>
      <c r="AJ18" s="380"/>
      <c r="AK18" s="380"/>
      <c r="AL18" s="380"/>
      <c r="AM18" s="380"/>
      <c r="AN18" s="380"/>
      <c r="AO18" s="380"/>
    </row>
    <row r="19" spans="1:41" ht="49.5" customHeight="1">
      <c r="A19" s="575"/>
      <c r="B19" s="575"/>
      <c r="C19" s="357" t="s">
        <v>195</v>
      </c>
      <c r="D19" s="575" t="s">
        <v>347</v>
      </c>
      <c r="E19" s="575"/>
      <c r="F19" s="381">
        <v>0</v>
      </c>
      <c r="G19" s="381">
        <v>3.6</v>
      </c>
      <c r="H19" s="381">
        <f>SUM(F19:G19)</f>
        <v>3.6</v>
      </c>
      <c r="I19" s="381">
        <v>0</v>
      </c>
      <c r="J19" s="381">
        <v>3.6</v>
      </c>
      <c r="K19" s="381">
        <f t="shared" si="1"/>
        <v>3.6</v>
      </c>
      <c r="L19" s="381">
        <v>0</v>
      </c>
      <c r="M19" s="381">
        <v>3.6</v>
      </c>
      <c r="N19" s="381">
        <f t="shared" si="2"/>
        <v>3.6</v>
      </c>
      <c r="O19" s="381">
        <v>0</v>
      </c>
      <c r="P19" s="381">
        <v>3.6</v>
      </c>
      <c r="Q19" s="381">
        <f t="shared" si="3"/>
        <v>3.6</v>
      </c>
      <c r="R19" s="381">
        <v>0</v>
      </c>
      <c r="S19" s="381">
        <v>3.6</v>
      </c>
      <c r="T19" s="381">
        <f t="shared" si="4"/>
        <v>3.6</v>
      </c>
      <c r="U19" s="381">
        <v>0</v>
      </c>
      <c r="V19" s="381">
        <v>3.6</v>
      </c>
      <c r="W19" s="381">
        <f t="shared" si="5"/>
        <v>3.6</v>
      </c>
      <c r="X19" s="381">
        <v>0</v>
      </c>
      <c r="Y19" s="381">
        <v>3.6</v>
      </c>
      <c r="Z19" s="381">
        <f t="shared" si="6"/>
        <v>3.6</v>
      </c>
      <c r="AA19" s="381">
        <v>0</v>
      </c>
      <c r="AB19" s="381">
        <v>3.6</v>
      </c>
      <c r="AC19" s="381">
        <f t="shared" si="7"/>
        <v>3.6</v>
      </c>
      <c r="AD19" s="381">
        <v>0</v>
      </c>
      <c r="AE19" s="381">
        <v>3.6</v>
      </c>
      <c r="AF19" s="381">
        <f t="shared" si="8"/>
        <v>3.6</v>
      </c>
      <c r="AG19" s="381">
        <v>0</v>
      </c>
      <c r="AH19" s="381">
        <v>3.6</v>
      </c>
      <c r="AI19" s="381">
        <f t="shared" si="9"/>
        <v>3.6</v>
      </c>
      <c r="AJ19" s="381">
        <v>0</v>
      </c>
      <c r="AK19" s="381">
        <v>3.6</v>
      </c>
      <c r="AL19" s="381">
        <f t="shared" si="10"/>
        <v>3.6</v>
      </c>
      <c r="AM19" s="381">
        <v>0</v>
      </c>
      <c r="AN19" s="381">
        <v>3.6</v>
      </c>
      <c r="AO19" s="381">
        <f t="shared" si="11"/>
        <v>3.6</v>
      </c>
    </row>
    <row r="20" spans="1:41" ht="49.5" customHeight="1">
      <c r="A20" s="577" t="s">
        <v>199</v>
      </c>
      <c r="B20" s="577" t="s">
        <v>200</v>
      </c>
      <c r="C20" s="57" t="s">
        <v>62</v>
      </c>
      <c r="D20" s="573" t="s">
        <v>491</v>
      </c>
      <c r="E20" s="573"/>
      <c r="F20" s="382">
        <v>5.5</v>
      </c>
      <c r="G20" s="382">
        <v>9</v>
      </c>
      <c r="H20" s="382">
        <f>SUM(F20:G20)</f>
        <v>14.5</v>
      </c>
      <c r="I20" s="382">
        <v>5.5</v>
      </c>
      <c r="J20" s="382">
        <v>9</v>
      </c>
      <c r="K20" s="382">
        <f t="shared" si="1"/>
        <v>14.5</v>
      </c>
      <c r="L20" s="382">
        <v>5.5</v>
      </c>
      <c r="M20" s="382">
        <v>9</v>
      </c>
      <c r="N20" s="382">
        <f t="shared" si="2"/>
        <v>14.5</v>
      </c>
      <c r="O20" s="382">
        <v>5.5</v>
      </c>
      <c r="P20" s="382">
        <v>9</v>
      </c>
      <c r="Q20" s="382">
        <f t="shared" si="3"/>
        <v>14.5</v>
      </c>
      <c r="R20" s="382">
        <v>5.5</v>
      </c>
      <c r="S20" s="382">
        <v>9</v>
      </c>
      <c r="T20" s="382">
        <f t="shared" si="4"/>
        <v>14.5</v>
      </c>
      <c r="U20" s="382">
        <v>5.5</v>
      </c>
      <c r="V20" s="382">
        <v>9</v>
      </c>
      <c r="W20" s="382">
        <f t="shared" si="5"/>
        <v>14.5</v>
      </c>
      <c r="X20" s="382">
        <v>5.5</v>
      </c>
      <c r="Y20" s="382">
        <v>9</v>
      </c>
      <c r="Z20" s="382">
        <f t="shared" si="6"/>
        <v>14.5</v>
      </c>
      <c r="AA20" s="382">
        <v>5.5</v>
      </c>
      <c r="AB20" s="382">
        <v>9</v>
      </c>
      <c r="AC20" s="382">
        <f t="shared" si="7"/>
        <v>14.5</v>
      </c>
      <c r="AD20" s="382">
        <v>5.5</v>
      </c>
      <c r="AE20" s="382">
        <v>9</v>
      </c>
      <c r="AF20" s="382">
        <f t="shared" si="8"/>
        <v>14.5</v>
      </c>
      <c r="AG20" s="382">
        <v>5.5</v>
      </c>
      <c r="AH20" s="382">
        <v>9</v>
      </c>
      <c r="AI20" s="382">
        <f t="shared" si="9"/>
        <v>14.5</v>
      </c>
      <c r="AJ20" s="382">
        <v>5.5</v>
      </c>
      <c r="AK20" s="382">
        <v>9</v>
      </c>
      <c r="AL20" s="382">
        <f t="shared" si="10"/>
        <v>14.5</v>
      </c>
      <c r="AM20" s="382">
        <v>5.5</v>
      </c>
      <c r="AN20" s="382">
        <v>9</v>
      </c>
      <c r="AO20" s="382">
        <f t="shared" si="11"/>
        <v>14.5</v>
      </c>
    </row>
    <row r="21" spans="1:41" ht="49.5" customHeight="1">
      <c r="A21" s="577"/>
      <c r="B21" s="577"/>
      <c r="C21" s="353" t="s">
        <v>92</v>
      </c>
      <c r="D21" s="574" t="s">
        <v>571</v>
      </c>
      <c r="E21" s="574"/>
      <c r="F21" s="243">
        <v>0</v>
      </c>
      <c r="G21" s="243">
        <v>2.2799999999999998</v>
      </c>
      <c r="H21" s="243">
        <f t="shared" si="0"/>
        <v>2.2799999999999998</v>
      </c>
      <c r="I21" s="243">
        <v>0</v>
      </c>
      <c r="J21" s="243">
        <v>2.2799999999999998</v>
      </c>
      <c r="K21" s="243">
        <f t="shared" si="1"/>
        <v>2.2799999999999998</v>
      </c>
      <c r="L21" s="243">
        <v>0</v>
      </c>
      <c r="M21" s="243">
        <v>2.2799999999999998</v>
      </c>
      <c r="N21" s="243">
        <f t="shared" si="2"/>
        <v>2.2799999999999998</v>
      </c>
      <c r="O21" s="243">
        <v>0</v>
      </c>
      <c r="P21" s="243">
        <v>2.2799999999999998</v>
      </c>
      <c r="Q21" s="243">
        <f t="shared" si="3"/>
        <v>2.2799999999999998</v>
      </c>
      <c r="R21" s="243">
        <v>0</v>
      </c>
      <c r="S21" s="243">
        <v>2.2799999999999998</v>
      </c>
      <c r="T21" s="243">
        <f t="shared" si="4"/>
        <v>2.2799999999999998</v>
      </c>
      <c r="U21" s="243">
        <v>0</v>
      </c>
      <c r="V21" s="243">
        <v>2.2799999999999998</v>
      </c>
      <c r="W21" s="243">
        <f t="shared" si="5"/>
        <v>2.2799999999999998</v>
      </c>
      <c r="X21" s="243">
        <v>0</v>
      </c>
      <c r="Y21" s="243">
        <v>2.2799999999999998</v>
      </c>
      <c r="Z21" s="243">
        <f t="shared" si="6"/>
        <v>2.2799999999999998</v>
      </c>
      <c r="AA21" s="243">
        <v>0</v>
      </c>
      <c r="AB21" s="243">
        <v>2.2799999999999998</v>
      </c>
      <c r="AC21" s="243">
        <f t="shared" si="7"/>
        <v>2.2799999999999998</v>
      </c>
      <c r="AD21" s="243">
        <v>0</v>
      </c>
      <c r="AE21" s="243">
        <v>2.2799999999999998</v>
      </c>
      <c r="AF21" s="243">
        <f t="shared" si="8"/>
        <v>2.2799999999999998</v>
      </c>
      <c r="AG21" s="243">
        <v>0</v>
      </c>
      <c r="AH21" s="243">
        <v>2.2799999999999998</v>
      </c>
      <c r="AI21" s="243">
        <f t="shared" si="9"/>
        <v>2.2799999999999998</v>
      </c>
      <c r="AJ21" s="243">
        <v>0</v>
      </c>
      <c r="AK21" s="243">
        <v>2.2799999999999998</v>
      </c>
      <c r="AL21" s="243">
        <f t="shared" si="10"/>
        <v>2.2799999999999998</v>
      </c>
      <c r="AM21" s="243">
        <v>0</v>
      </c>
      <c r="AN21" s="243">
        <v>2.2799999999999998</v>
      </c>
      <c r="AO21" s="243">
        <f t="shared" si="11"/>
        <v>2.2799999999999998</v>
      </c>
    </row>
  </sheetData>
  <mergeCells count="33">
    <mergeCell ref="AJ7:AL7"/>
    <mergeCell ref="AM7:AO7"/>
    <mergeCell ref="R7:T7"/>
    <mergeCell ref="U7:W7"/>
    <mergeCell ref="X7:Z7"/>
    <mergeCell ref="AA7:AC7"/>
    <mergeCell ref="AD7:AF7"/>
    <mergeCell ref="F7:H7"/>
    <mergeCell ref="I7:K7"/>
    <mergeCell ref="L7:N7"/>
    <mergeCell ref="O7:Q7"/>
    <mergeCell ref="AG7:AI7"/>
    <mergeCell ref="A7:A8"/>
    <mergeCell ref="B20:B21"/>
    <mergeCell ref="A9:A15"/>
    <mergeCell ref="A16:A19"/>
    <mergeCell ref="A20:A21"/>
    <mergeCell ref="B9:B15"/>
    <mergeCell ref="B16:B19"/>
    <mergeCell ref="D20:E20"/>
    <mergeCell ref="D21:E21"/>
    <mergeCell ref="D7:E8"/>
    <mergeCell ref="B7:C8"/>
    <mergeCell ref="D9:E9"/>
    <mergeCell ref="D13:E13"/>
    <mergeCell ref="D14:E14"/>
    <mergeCell ref="D15:E15"/>
    <mergeCell ref="D10:D12"/>
    <mergeCell ref="C10:C12"/>
    <mergeCell ref="D16:E16"/>
    <mergeCell ref="D17:E17"/>
    <mergeCell ref="D18:E18"/>
    <mergeCell ref="D19:E19"/>
  </mergeCells>
  <phoneticPr fontId="2"/>
  <pageMargins left="0.7" right="0.7" top="0.75" bottom="0.75" header="0.3" footer="0.3"/>
  <pageSetup paperSize="9" scale="3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A2:P64"/>
  <sheetViews>
    <sheetView showGridLines="0" view="pageBreakPreview" topLeftCell="A21" zoomScale="130" zoomScaleNormal="85" zoomScaleSheetLayoutView="130" workbookViewId="0"/>
  </sheetViews>
  <sheetFormatPr defaultColWidth="8.875" defaultRowHeight="13.5"/>
  <cols>
    <col min="1" max="1" width="4.875" customWidth="1"/>
    <col min="2" max="15" width="9.125" customWidth="1"/>
    <col min="16" max="16" width="4.875" customWidth="1"/>
  </cols>
  <sheetData>
    <row r="2" spans="1:16" ht="20.45" customHeight="1">
      <c r="A2" s="53" t="s">
        <v>201</v>
      </c>
      <c r="B2" s="350">
        <v>2025</v>
      </c>
      <c r="C2" s="54" t="s">
        <v>202</v>
      </c>
      <c r="H2" s="351"/>
      <c r="I2" t="s">
        <v>203</v>
      </c>
      <c r="K2" s="55"/>
      <c r="L2" t="s">
        <v>204</v>
      </c>
    </row>
    <row r="3" spans="1:16" ht="17.45" customHeight="1"/>
    <row r="4" spans="1:16" ht="18" customHeight="1">
      <c r="B4" s="51" t="s">
        <v>205</v>
      </c>
    </row>
    <row r="5" spans="1:16" ht="18" customHeight="1">
      <c r="B5" s="1"/>
      <c r="C5" s="56" t="s">
        <v>206</v>
      </c>
      <c r="D5" s="56" t="s">
        <v>207</v>
      </c>
      <c r="E5" s="56" t="s">
        <v>208</v>
      </c>
      <c r="F5" s="56" t="s">
        <v>209</v>
      </c>
      <c r="G5" s="56" t="s">
        <v>210</v>
      </c>
      <c r="H5" s="56" t="s">
        <v>211</v>
      </c>
      <c r="I5" s="56" t="s">
        <v>212</v>
      </c>
      <c r="J5" s="56" t="s">
        <v>213</v>
      </c>
      <c r="K5" s="56" t="s">
        <v>214</v>
      </c>
      <c r="L5" s="56" t="s">
        <v>215</v>
      </c>
      <c r="M5" s="56" t="s">
        <v>216</v>
      </c>
      <c r="N5" s="56" t="s">
        <v>217</v>
      </c>
      <c r="O5" s="57" t="s">
        <v>218</v>
      </c>
    </row>
    <row r="6" spans="1:16" ht="18" customHeight="1">
      <c r="B6" s="57" t="s">
        <v>219</v>
      </c>
      <c r="C6" s="351">
        <v>4</v>
      </c>
      <c r="D6" s="351">
        <v>3</v>
      </c>
      <c r="E6" s="351">
        <v>5</v>
      </c>
      <c r="F6" s="351">
        <v>3</v>
      </c>
      <c r="G6" s="351">
        <v>3</v>
      </c>
      <c r="H6" s="351">
        <v>4</v>
      </c>
      <c r="I6" s="351">
        <v>3</v>
      </c>
      <c r="J6" s="351">
        <v>2</v>
      </c>
      <c r="K6" s="351">
        <v>4</v>
      </c>
      <c r="L6" s="351">
        <v>3</v>
      </c>
      <c r="M6" s="351">
        <v>3</v>
      </c>
      <c r="N6" s="351">
        <v>5</v>
      </c>
      <c r="O6" s="1">
        <f t="shared" ref="O6:O11" si="0">SUM(C6:N6)</f>
        <v>42</v>
      </c>
    </row>
    <row r="7" spans="1:16" ht="18" customHeight="1">
      <c r="B7" s="57" t="s">
        <v>220</v>
      </c>
      <c r="C7" s="351">
        <v>4</v>
      </c>
      <c r="D7" s="351">
        <v>3</v>
      </c>
      <c r="E7" s="351">
        <v>4</v>
      </c>
      <c r="F7" s="351">
        <v>5</v>
      </c>
      <c r="G7" s="351">
        <v>4</v>
      </c>
      <c r="H7" s="351">
        <v>4</v>
      </c>
      <c r="I7" s="351">
        <v>4</v>
      </c>
      <c r="J7" s="351">
        <v>4</v>
      </c>
      <c r="K7" s="351">
        <v>4</v>
      </c>
      <c r="L7" s="351">
        <v>4</v>
      </c>
      <c r="M7" s="351">
        <v>4</v>
      </c>
      <c r="N7" s="351">
        <v>5</v>
      </c>
      <c r="O7" s="1">
        <f t="shared" si="0"/>
        <v>49</v>
      </c>
    </row>
    <row r="8" spans="1:16" ht="18" customHeight="1">
      <c r="B8" s="57" t="s">
        <v>221</v>
      </c>
      <c r="C8" s="351">
        <v>5</v>
      </c>
      <c r="D8" s="351">
        <v>4</v>
      </c>
      <c r="E8" s="351">
        <v>4</v>
      </c>
      <c r="F8" s="351">
        <v>5</v>
      </c>
      <c r="G8" s="351">
        <v>4</v>
      </c>
      <c r="H8" s="351">
        <v>4</v>
      </c>
      <c r="I8" s="351">
        <v>5</v>
      </c>
      <c r="J8" s="351">
        <v>4</v>
      </c>
      <c r="K8" s="351">
        <v>4</v>
      </c>
      <c r="L8" s="351">
        <v>4</v>
      </c>
      <c r="M8" s="351">
        <v>3</v>
      </c>
      <c r="N8" s="351">
        <v>4</v>
      </c>
      <c r="O8" s="1">
        <f t="shared" si="0"/>
        <v>50</v>
      </c>
    </row>
    <row r="9" spans="1:16" ht="18" customHeight="1">
      <c r="B9" s="57" t="s">
        <v>222</v>
      </c>
      <c r="C9" s="351">
        <v>4</v>
      </c>
      <c r="D9" s="351">
        <v>5</v>
      </c>
      <c r="E9" s="351">
        <v>4</v>
      </c>
      <c r="F9" s="351">
        <v>5</v>
      </c>
      <c r="G9" s="351">
        <v>4</v>
      </c>
      <c r="H9" s="351">
        <v>4</v>
      </c>
      <c r="I9" s="351">
        <v>5</v>
      </c>
      <c r="J9" s="351">
        <v>4</v>
      </c>
      <c r="K9" s="351">
        <v>4</v>
      </c>
      <c r="L9" s="351">
        <v>4</v>
      </c>
      <c r="M9" s="351">
        <v>4</v>
      </c>
      <c r="N9" s="351">
        <v>4</v>
      </c>
      <c r="O9" s="1">
        <f t="shared" si="0"/>
        <v>51</v>
      </c>
    </row>
    <row r="10" spans="1:16" ht="18" customHeight="1">
      <c r="B10" s="57" t="s">
        <v>223</v>
      </c>
      <c r="C10" s="351">
        <v>4</v>
      </c>
      <c r="D10" s="351">
        <v>5</v>
      </c>
      <c r="E10" s="351">
        <v>4</v>
      </c>
      <c r="F10" s="351">
        <v>4</v>
      </c>
      <c r="G10" s="351">
        <v>5</v>
      </c>
      <c r="H10" s="351">
        <v>4</v>
      </c>
      <c r="I10" s="351">
        <v>5</v>
      </c>
      <c r="J10" s="351">
        <v>4</v>
      </c>
      <c r="K10" s="351">
        <v>4</v>
      </c>
      <c r="L10" s="351">
        <v>4</v>
      </c>
      <c r="M10" s="351">
        <v>4</v>
      </c>
      <c r="N10" s="351">
        <v>3</v>
      </c>
      <c r="O10" s="1">
        <f t="shared" si="0"/>
        <v>50</v>
      </c>
    </row>
    <row r="11" spans="1:16" ht="18" customHeight="1">
      <c r="B11" s="57" t="s">
        <v>218</v>
      </c>
      <c r="C11" s="1">
        <f t="shared" ref="C11:N11" si="1">SUM(C6:C10)</f>
        <v>21</v>
      </c>
      <c r="D11" s="1">
        <f t="shared" si="1"/>
        <v>20</v>
      </c>
      <c r="E11" s="1">
        <f t="shared" si="1"/>
        <v>21</v>
      </c>
      <c r="F11" s="1">
        <f t="shared" si="1"/>
        <v>22</v>
      </c>
      <c r="G11" s="1">
        <f t="shared" si="1"/>
        <v>20</v>
      </c>
      <c r="H11" s="1">
        <f t="shared" si="1"/>
        <v>20</v>
      </c>
      <c r="I11" s="1">
        <f>SUM(I6:I10)</f>
        <v>22</v>
      </c>
      <c r="J11" s="1">
        <f t="shared" si="1"/>
        <v>18</v>
      </c>
      <c r="K11" s="1">
        <f t="shared" si="1"/>
        <v>20</v>
      </c>
      <c r="L11" s="1">
        <f t="shared" si="1"/>
        <v>19</v>
      </c>
      <c r="M11" s="1">
        <f t="shared" si="1"/>
        <v>18</v>
      </c>
      <c r="N11" s="242">
        <f t="shared" si="1"/>
        <v>21</v>
      </c>
      <c r="O11" s="1">
        <f t="shared" si="0"/>
        <v>242</v>
      </c>
    </row>
    <row r="12" spans="1:16" ht="18" customHeight="1"/>
    <row r="13" spans="1:16" ht="14.45" customHeight="1">
      <c r="A13" s="58"/>
      <c r="B13" s="58"/>
      <c r="C13" s="58"/>
      <c r="D13" s="58"/>
      <c r="E13" s="58"/>
      <c r="F13" s="58"/>
      <c r="G13" s="58"/>
      <c r="H13" s="58"/>
      <c r="I13" s="58"/>
      <c r="J13" s="58"/>
      <c r="K13" s="58"/>
      <c r="L13" s="58"/>
      <c r="M13" s="58"/>
      <c r="N13" s="58"/>
      <c r="O13" s="58"/>
      <c r="P13" s="58"/>
    </row>
    <row r="14" spans="1:16" ht="18" customHeight="1"/>
    <row r="15" spans="1:16" ht="18" customHeight="1">
      <c r="B15" s="51" t="s">
        <v>224</v>
      </c>
    </row>
    <row r="16" spans="1:16" ht="18" customHeight="1">
      <c r="B16" s="51" t="s">
        <v>225</v>
      </c>
    </row>
    <row r="17" spans="2:15" ht="18" customHeight="1">
      <c r="B17" s="59" t="s">
        <v>226</v>
      </c>
    </row>
    <row r="18" spans="2:15" ht="18" customHeight="1">
      <c r="B18" s="1"/>
      <c r="C18" s="56" t="s">
        <v>206</v>
      </c>
      <c r="D18" s="56" t="s">
        <v>207</v>
      </c>
      <c r="E18" s="56" t="s">
        <v>208</v>
      </c>
      <c r="F18" s="56" t="s">
        <v>209</v>
      </c>
      <c r="G18" s="56" t="s">
        <v>210</v>
      </c>
      <c r="H18" s="56" t="s">
        <v>211</v>
      </c>
      <c r="I18" s="56" t="s">
        <v>212</v>
      </c>
      <c r="J18" s="56" t="s">
        <v>213</v>
      </c>
      <c r="K18" s="56" t="s">
        <v>214</v>
      </c>
      <c r="L18" s="56" t="s">
        <v>215</v>
      </c>
      <c r="M18" s="56" t="s">
        <v>216</v>
      </c>
      <c r="N18" s="56" t="s">
        <v>217</v>
      </c>
      <c r="O18" s="57" t="s">
        <v>218</v>
      </c>
    </row>
    <row r="19" spans="2:15" ht="18" customHeight="1">
      <c r="B19" s="57" t="s">
        <v>219</v>
      </c>
      <c r="C19" s="55">
        <f>C6</f>
        <v>4</v>
      </c>
      <c r="D19" s="55">
        <f>D6</f>
        <v>3</v>
      </c>
      <c r="E19" s="55">
        <f t="shared" ref="E19:N19" si="2">E6</f>
        <v>5</v>
      </c>
      <c r="F19" s="55">
        <f t="shared" si="2"/>
        <v>3</v>
      </c>
      <c r="G19" s="55">
        <f t="shared" si="2"/>
        <v>3</v>
      </c>
      <c r="H19" s="55">
        <f t="shared" si="2"/>
        <v>4</v>
      </c>
      <c r="I19" s="55">
        <f t="shared" si="2"/>
        <v>3</v>
      </c>
      <c r="J19" s="55">
        <f t="shared" si="2"/>
        <v>2</v>
      </c>
      <c r="K19" s="55">
        <f t="shared" si="2"/>
        <v>4</v>
      </c>
      <c r="L19" s="55">
        <f t="shared" si="2"/>
        <v>3</v>
      </c>
      <c r="M19" s="55">
        <f t="shared" si="2"/>
        <v>3</v>
      </c>
      <c r="N19" s="55">
        <f t="shared" si="2"/>
        <v>5</v>
      </c>
      <c r="O19" s="55">
        <f t="shared" ref="O19:O24" si="3">SUM(C19:N19)</f>
        <v>42</v>
      </c>
    </row>
    <row r="20" spans="2:15" ht="18" customHeight="1">
      <c r="B20" s="57" t="s">
        <v>220</v>
      </c>
      <c r="C20" s="55">
        <f t="shared" ref="C20:N23" si="4">C7</f>
        <v>4</v>
      </c>
      <c r="D20" s="55">
        <f t="shared" si="4"/>
        <v>3</v>
      </c>
      <c r="E20" s="55">
        <f t="shared" si="4"/>
        <v>4</v>
      </c>
      <c r="F20" s="55">
        <f t="shared" si="4"/>
        <v>5</v>
      </c>
      <c r="G20" s="55">
        <f t="shared" si="4"/>
        <v>4</v>
      </c>
      <c r="H20" s="55">
        <f t="shared" si="4"/>
        <v>4</v>
      </c>
      <c r="I20" s="55">
        <f t="shared" si="4"/>
        <v>4</v>
      </c>
      <c r="J20" s="55">
        <f t="shared" si="4"/>
        <v>4</v>
      </c>
      <c r="K20" s="55">
        <f t="shared" si="4"/>
        <v>4</v>
      </c>
      <c r="L20" s="55">
        <f t="shared" si="4"/>
        <v>4</v>
      </c>
      <c r="M20" s="55">
        <f t="shared" si="4"/>
        <v>4</v>
      </c>
      <c r="N20" s="55">
        <f t="shared" si="4"/>
        <v>5</v>
      </c>
      <c r="O20" s="55">
        <f t="shared" si="3"/>
        <v>49</v>
      </c>
    </row>
    <row r="21" spans="2:15" ht="18" customHeight="1">
      <c r="B21" s="57" t="s">
        <v>221</v>
      </c>
      <c r="C21" s="55">
        <f t="shared" si="4"/>
        <v>5</v>
      </c>
      <c r="D21" s="55">
        <f t="shared" si="4"/>
        <v>4</v>
      </c>
      <c r="E21" s="55">
        <f t="shared" si="4"/>
        <v>4</v>
      </c>
      <c r="F21" s="55">
        <f t="shared" si="4"/>
        <v>5</v>
      </c>
      <c r="G21" s="55">
        <f t="shared" si="4"/>
        <v>4</v>
      </c>
      <c r="H21" s="55">
        <f t="shared" si="4"/>
        <v>4</v>
      </c>
      <c r="I21" s="55">
        <f t="shared" si="4"/>
        <v>5</v>
      </c>
      <c r="J21" s="55">
        <f t="shared" si="4"/>
        <v>4</v>
      </c>
      <c r="K21" s="55">
        <f t="shared" si="4"/>
        <v>4</v>
      </c>
      <c r="L21" s="55">
        <f t="shared" si="4"/>
        <v>4</v>
      </c>
      <c r="M21" s="55">
        <f t="shared" si="4"/>
        <v>3</v>
      </c>
      <c r="N21" s="55">
        <f t="shared" si="4"/>
        <v>4</v>
      </c>
      <c r="O21" s="55">
        <f t="shared" si="3"/>
        <v>50</v>
      </c>
    </row>
    <row r="22" spans="2:15" ht="18" customHeight="1">
      <c r="B22" s="57" t="s">
        <v>222</v>
      </c>
      <c r="C22" s="55">
        <f t="shared" si="4"/>
        <v>4</v>
      </c>
      <c r="D22" s="55">
        <f t="shared" si="4"/>
        <v>5</v>
      </c>
      <c r="E22" s="55">
        <f t="shared" si="4"/>
        <v>4</v>
      </c>
      <c r="F22" s="55">
        <f t="shared" si="4"/>
        <v>5</v>
      </c>
      <c r="G22" s="55">
        <f t="shared" si="4"/>
        <v>4</v>
      </c>
      <c r="H22" s="55">
        <f t="shared" si="4"/>
        <v>4</v>
      </c>
      <c r="I22" s="55">
        <f t="shared" si="4"/>
        <v>5</v>
      </c>
      <c r="J22" s="55">
        <f t="shared" si="4"/>
        <v>4</v>
      </c>
      <c r="K22" s="55">
        <f t="shared" si="4"/>
        <v>4</v>
      </c>
      <c r="L22" s="55">
        <f t="shared" si="4"/>
        <v>4</v>
      </c>
      <c r="M22" s="55">
        <f t="shared" si="4"/>
        <v>4</v>
      </c>
      <c r="N22" s="55">
        <f t="shared" si="4"/>
        <v>4</v>
      </c>
      <c r="O22" s="55">
        <f t="shared" si="3"/>
        <v>51</v>
      </c>
    </row>
    <row r="23" spans="2:15" ht="18" customHeight="1">
      <c r="B23" s="57" t="s">
        <v>223</v>
      </c>
      <c r="C23" s="55">
        <f t="shared" si="4"/>
        <v>4</v>
      </c>
      <c r="D23" s="55">
        <f t="shared" si="4"/>
        <v>5</v>
      </c>
      <c r="E23" s="55">
        <f t="shared" si="4"/>
        <v>4</v>
      </c>
      <c r="F23" s="55">
        <f t="shared" si="4"/>
        <v>4</v>
      </c>
      <c r="G23" s="55">
        <f t="shared" si="4"/>
        <v>5</v>
      </c>
      <c r="H23" s="55">
        <f t="shared" si="4"/>
        <v>4</v>
      </c>
      <c r="I23" s="55">
        <f t="shared" si="4"/>
        <v>5</v>
      </c>
      <c r="J23" s="55">
        <f t="shared" si="4"/>
        <v>4</v>
      </c>
      <c r="K23" s="55">
        <f t="shared" si="4"/>
        <v>4</v>
      </c>
      <c r="L23" s="55">
        <f t="shared" si="4"/>
        <v>4</v>
      </c>
      <c r="M23" s="55">
        <f t="shared" si="4"/>
        <v>4</v>
      </c>
      <c r="N23" s="55">
        <f t="shared" si="4"/>
        <v>3</v>
      </c>
      <c r="O23" s="55">
        <f t="shared" si="3"/>
        <v>50</v>
      </c>
    </row>
    <row r="24" spans="2:15" ht="18" customHeight="1">
      <c r="B24" s="57" t="s">
        <v>218</v>
      </c>
      <c r="C24" s="55">
        <f t="shared" ref="C24:N24" si="5">SUM(C19:C23)</f>
        <v>21</v>
      </c>
      <c r="D24" s="55">
        <f t="shared" si="5"/>
        <v>20</v>
      </c>
      <c r="E24" s="55">
        <f t="shared" si="5"/>
        <v>21</v>
      </c>
      <c r="F24" s="55">
        <f t="shared" si="5"/>
        <v>22</v>
      </c>
      <c r="G24" s="55">
        <f t="shared" si="5"/>
        <v>20</v>
      </c>
      <c r="H24" s="55">
        <f t="shared" si="5"/>
        <v>20</v>
      </c>
      <c r="I24" s="55">
        <f t="shared" si="5"/>
        <v>22</v>
      </c>
      <c r="J24" s="55">
        <f t="shared" si="5"/>
        <v>18</v>
      </c>
      <c r="K24" s="55">
        <f t="shared" si="5"/>
        <v>20</v>
      </c>
      <c r="L24" s="55">
        <f t="shared" si="5"/>
        <v>19</v>
      </c>
      <c r="M24" s="55">
        <f t="shared" si="5"/>
        <v>18</v>
      </c>
      <c r="N24" s="55">
        <f t="shared" si="5"/>
        <v>21</v>
      </c>
      <c r="O24" s="55">
        <f t="shared" si="3"/>
        <v>242</v>
      </c>
    </row>
    <row r="25" spans="2:15" ht="18" customHeight="1"/>
    <row r="26" spans="2:15" ht="18" customHeight="1">
      <c r="B26" s="59" t="s">
        <v>227</v>
      </c>
    </row>
    <row r="27" spans="2:15" ht="18" customHeight="1">
      <c r="B27" s="1"/>
      <c r="C27" s="56" t="s">
        <v>206</v>
      </c>
      <c r="D27" s="56" t="s">
        <v>207</v>
      </c>
      <c r="E27" s="56" t="s">
        <v>208</v>
      </c>
      <c r="F27" s="56" t="s">
        <v>209</v>
      </c>
      <c r="G27" s="56" t="s">
        <v>210</v>
      </c>
      <c r="H27" s="56" t="s">
        <v>211</v>
      </c>
      <c r="I27" s="56" t="s">
        <v>212</v>
      </c>
      <c r="J27" s="56" t="s">
        <v>213</v>
      </c>
      <c r="K27" s="56" t="s">
        <v>214</v>
      </c>
      <c r="L27" s="56" t="s">
        <v>215</v>
      </c>
      <c r="M27" s="56" t="s">
        <v>216</v>
      </c>
      <c r="N27" s="56" t="s">
        <v>217</v>
      </c>
      <c r="O27" s="57" t="s">
        <v>218</v>
      </c>
    </row>
    <row r="28" spans="2:15" ht="18" customHeight="1">
      <c r="B28" s="57" t="s">
        <v>219</v>
      </c>
      <c r="C28" s="55">
        <f>'2-1試算シート_年俸制'!$E$21*'（済）メンテナンス用_勤務日数'!C19</f>
        <v>31</v>
      </c>
      <c r="D28" s="55">
        <f>'2-1試算シート_年俸制'!$E$21*'（済）メンテナンス用_勤務日数'!D19</f>
        <v>23.25</v>
      </c>
      <c r="E28" s="55">
        <f>'2-1試算シート_年俸制'!$E$21*'（済）メンテナンス用_勤務日数'!E19</f>
        <v>38.75</v>
      </c>
      <c r="F28" s="55">
        <f>'2-1試算シート_年俸制'!$E$21*'（済）メンテナンス用_勤務日数'!F19</f>
        <v>23.25</v>
      </c>
      <c r="G28" s="55">
        <f>'2-1試算シート_年俸制'!$E$21*'（済）メンテナンス用_勤務日数'!G19</f>
        <v>23.25</v>
      </c>
      <c r="H28" s="55">
        <f>'2-1試算シート_年俸制'!$E$21*'（済）メンテナンス用_勤務日数'!H19</f>
        <v>31</v>
      </c>
      <c r="I28" s="55">
        <f>'2-1試算シート_年俸制'!$E$21*'（済）メンテナンス用_勤務日数'!I19</f>
        <v>23.25</v>
      </c>
      <c r="J28" s="55">
        <f>'2-1試算シート_年俸制'!$E$21*'（済）メンテナンス用_勤務日数'!J19</f>
        <v>15.5</v>
      </c>
      <c r="K28" s="55">
        <f>'2-1試算シート_年俸制'!$E$21*'（済）メンテナンス用_勤務日数'!K19</f>
        <v>31</v>
      </c>
      <c r="L28" s="55">
        <f>'2-1試算シート_年俸制'!$E$21*'（済）メンテナンス用_勤務日数'!L19</f>
        <v>23.25</v>
      </c>
      <c r="M28" s="55">
        <f>'2-1試算シート_年俸制'!$E$21*'（済）メンテナンス用_勤務日数'!M19</f>
        <v>23.25</v>
      </c>
      <c r="N28" s="55">
        <f>'2-1試算シート_年俸制'!$E$21*'（済）メンテナンス用_勤務日数'!N19</f>
        <v>38.75</v>
      </c>
      <c r="O28" s="55">
        <f t="shared" ref="O28:O33" si="6">SUM(C28:N28)</f>
        <v>325.5</v>
      </c>
    </row>
    <row r="29" spans="2:15" ht="18" customHeight="1">
      <c r="B29" s="57" t="s">
        <v>220</v>
      </c>
      <c r="C29" s="55">
        <f>'2-1試算シート_年俸制'!$E$21*'（済）メンテナンス用_勤務日数'!C20</f>
        <v>31</v>
      </c>
      <c r="D29" s="55">
        <f>'2-1試算シート_年俸制'!$E$21*'（済）メンテナンス用_勤務日数'!D20</f>
        <v>23.25</v>
      </c>
      <c r="E29" s="55">
        <f>'2-1試算シート_年俸制'!$E$21*'（済）メンテナンス用_勤務日数'!E20</f>
        <v>31</v>
      </c>
      <c r="F29" s="55">
        <f>'2-1試算シート_年俸制'!$E$21*'（済）メンテナンス用_勤務日数'!F20</f>
        <v>38.75</v>
      </c>
      <c r="G29" s="55">
        <f>'2-1試算シート_年俸制'!$E$21*'（済）メンテナンス用_勤務日数'!G20</f>
        <v>31</v>
      </c>
      <c r="H29" s="55">
        <f>'2-1試算シート_年俸制'!$E$21*'（済）メンテナンス用_勤務日数'!H20</f>
        <v>31</v>
      </c>
      <c r="I29" s="55">
        <f>'2-1試算シート_年俸制'!$E$21*'（済）メンテナンス用_勤務日数'!I20</f>
        <v>31</v>
      </c>
      <c r="J29" s="55">
        <f>'2-1試算シート_年俸制'!$E$21*'（済）メンテナンス用_勤務日数'!J20</f>
        <v>31</v>
      </c>
      <c r="K29" s="55">
        <f>'2-1試算シート_年俸制'!$E$21*'（済）メンテナンス用_勤務日数'!K20</f>
        <v>31</v>
      </c>
      <c r="L29" s="55">
        <f>'2-1試算シート_年俸制'!$E$21*'（済）メンテナンス用_勤務日数'!L20</f>
        <v>31</v>
      </c>
      <c r="M29" s="55">
        <f>'2-1試算シート_年俸制'!$E$21*'（済）メンテナンス用_勤務日数'!M20</f>
        <v>31</v>
      </c>
      <c r="N29" s="55">
        <f>'2-1試算シート_年俸制'!$E$21*'（済）メンテナンス用_勤務日数'!N20</f>
        <v>38.75</v>
      </c>
      <c r="O29" s="55">
        <f t="shared" si="6"/>
        <v>379.75</v>
      </c>
    </row>
    <row r="30" spans="2:15" ht="18" customHeight="1">
      <c r="B30" s="57" t="s">
        <v>221</v>
      </c>
      <c r="C30" s="55">
        <f>'2-1試算シート_年俸制'!$E$21*'（済）メンテナンス用_勤務日数'!C21</f>
        <v>38.75</v>
      </c>
      <c r="D30" s="55">
        <f>'2-1試算シート_年俸制'!$E$21*'（済）メンテナンス用_勤務日数'!D21</f>
        <v>31</v>
      </c>
      <c r="E30" s="55">
        <f>'2-1試算シート_年俸制'!$E$21*'（済）メンテナンス用_勤務日数'!E21</f>
        <v>31</v>
      </c>
      <c r="F30" s="55">
        <f>'2-1試算シート_年俸制'!$E$21*'（済）メンテナンス用_勤務日数'!F21</f>
        <v>38.75</v>
      </c>
      <c r="G30" s="55">
        <f>'2-1試算シート_年俸制'!$E$21*'（済）メンテナンス用_勤務日数'!G21</f>
        <v>31</v>
      </c>
      <c r="H30" s="55">
        <f>'2-1試算シート_年俸制'!$E$21*'（済）メンテナンス用_勤務日数'!H21</f>
        <v>31</v>
      </c>
      <c r="I30" s="55">
        <f>'2-1試算シート_年俸制'!$E$21*'（済）メンテナンス用_勤務日数'!I21</f>
        <v>38.75</v>
      </c>
      <c r="J30" s="55">
        <f>'2-1試算シート_年俸制'!$E$21*'（済）メンテナンス用_勤務日数'!J21</f>
        <v>31</v>
      </c>
      <c r="K30" s="55">
        <f>'2-1試算シート_年俸制'!$E$21*'（済）メンテナンス用_勤務日数'!K21</f>
        <v>31</v>
      </c>
      <c r="L30" s="55">
        <f>'2-1試算シート_年俸制'!$E$21*'（済）メンテナンス用_勤務日数'!L21</f>
        <v>31</v>
      </c>
      <c r="M30" s="55">
        <f>'2-1試算シート_年俸制'!$E$21*'（済）メンテナンス用_勤務日数'!M21</f>
        <v>23.25</v>
      </c>
      <c r="N30" s="55">
        <f>'2-1試算シート_年俸制'!$E$21*'（済）メンテナンス用_勤務日数'!N21</f>
        <v>31</v>
      </c>
      <c r="O30" s="55">
        <f t="shared" si="6"/>
        <v>387.5</v>
      </c>
    </row>
    <row r="31" spans="2:15" ht="18" customHeight="1">
      <c r="B31" s="57" t="s">
        <v>222</v>
      </c>
      <c r="C31" s="55">
        <f>'2-1試算シート_年俸制'!$E$21*'（済）メンテナンス用_勤務日数'!C22</f>
        <v>31</v>
      </c>
      <c r="D31" s="55">
        <f>'2-1試算シート_年俸制'!$E$21*'（済）メンテナンス用_勤務日数'!D22</f>
        <v>38.75</v>
      </c>
      <c r="E31" s="55">
        <f>'2-1試算シート_年俸制'!$E$21*'（済）メンテナンス用_勤務日数'!E22</f>
        <v>31</v>
      </c>
      <c r="F31" s="55">
        <f>'2-1試算シート_年俸制'!$E$21*'（済）メンテナンス用_勤務日数'!F22</f>
        <v>38.75</v>
      </c>
      <c r="G31" s="55">
        <f>'2-1試算シート_年俸制'!$E$21*'（済）メンテナンス用_勤務日数'!G22</f>
        <v>31</v>
      </c>
      <c r="H31" s="55">
        <f>'2-1試算シート_年俸制'!$E$21*'（済）メンテナンス用_勤務日数'!H22</f>
        <v>31</v>
      </c>
      <c r="I31" s="55">
        <f>'2-1試算シート_年俸制'!$E$21*'（済）メンテナンス用_勤務日数'!I22</f>
        <v>38.75</v>
      </c>
      <c r="J31" s="55">
        <f>'2-1試算シート_年俸制'!$E$21*'（済）メンテナンス用_勤務日数'!J22</f>
        <v>31</v>
      </c>
      <c r="K31" s="55">
        <f>'2-1試算シート_年俸制'!$E$21*'（済）メンテナンス用_勤務日数'!K22</f>
        <v>31</v>
      </c>
      <c r="L31" s="55">
        <f>'2-1試算シート_年俸制'!$E$21*'（済）メンテナンス用_勤務日数'!L22</f>
        <v>31</v>
      </c>
      <c r="M31" s="55">
        <f>'2-1試算シート_年俸制'!$E$21*'（済）メンテナンス用_勤務日数'!M22</f>
        <v>31</v>
      </c>
      <c r="N31" s="55">
        <f>'2-1試算シート_年俸制'!$E$21*'（済）メンテナンス用_勤務日数'!N22</f>
        <v>31</v>
      </c>
      <c r="O31" s="55">
        <f t="shared" si="6"/>
        <v>395.25</v>
      </c>
    </row>
    <row r="32" spans="2:15" ht="18" customHeight="1">
      <c r="B32" s="57" t="s">
        <v>223</v>
      </c>
      <c r="C32" s="55">
        <f>'2-1試算シート_年俸制'!$E$21*'（済）メンテナンス用_勤務日数'!C23</f>
        <v>31</v>
      </c>
      <c r="D32" s="55">
        <f>'2-1試算シート_年俸制'!$E$21*'（済）メンテナンス用_勤務日数'!D23</f>
        <v>38.75</v>
      </c>
      <c r="E32" s="55">
        <f>'2-1試算シート_年俸制'!$E$21*'（済）メンテナンス用_勤務日数'!E23</f>
        <v>31</v>
      </c>
      <c r="F32" s="55">
        <f>'2-1試算シート_年俸制'!$E$21*'（済）メンテナンス用_勤務日数'!F23</f>
        <v>31</v>
      </c>
      <c r="G32" s="55">
        <f>'2-1試算シート_年俸制'!$E$21*'（済）メンテナンス用_勤務日数'!G23</f>
        <v>38.75</v>
      </c>
      <c r="H32" s="55">
        <f>'2-1試算シート_年俸制'!$E$21*'（済）メンテナンス用_勤務日数'!H23</f>
        <v>31</v>
      </c>
      <c r="I32" s="55">
        <f>'2-1試算シート_年俸制'!$E$21*'（済）メンテナンス用_勤務日数'!I23</f>
        <v>38.75</v>
      </c>
      <c r="J32" s="55">
        <f>'2-1試算シート_年俸制'!$E$21*'（済）メンテナンス用_勤務日数'!J23</f>
        <v>31</v>
      </c>
      <c r="K32" s="55">
        <f>'2-1試算シート_年俸制'!$E$21*'（済）メンテナンス用_勤務日数'!K23</f>
        <v>31</v>
      </c>
      <c r="L32" s="55">
        <f>'2-1試算シート_年俸制'!$E$21*'（済）メンテナンス用_勤務日数'!L23</f>
        <v>31</v>
      </c>
      <c r="M32" s="55">
        <f>'2-1試算シート_年俸制'!$E$21*'（済）メンテナンス用_勤務日数'!M23</f>
        <v>31</v>
      </c>
      <c r="N32" s="55">
        <f>'2-1試算シート_年俸制'!$E$21*'（済）メンテナンス用_勤務日数'!N23</f>
        <v>23.25</v>
      </c>
      <c r="O32" s="55">
        <f t="shared" si="6"/>
        <v>387.5</v>
      </c>
    </row>
    <row r="33" spans="1:16" ht="18" customHeight="1">
      <c r="B33" s="57" t="s">
        <v>218</v>
      </c>
      <c r="C33" s="55">
        <f t="shared" ref="C33:N33" si="7">SUM(C28:C32)</f>
        <v>162.75</v>
      </c>
      <c r="D33" s="55">
        <f t="shared" si="7"/>
        <v>155</v>
      </c>
      <c r="E33" s="55">
        <f t="shared" si="7"/>
        <v>162.75</v>
      </c>
      <c r="F33" s="55">
        <f t="shared" si="7"/>
        <v>170.5</v>
      </c>
      <c r="G33" s="55">
        <f t="shared" si="7"/>
        <v>155</v>
      </c>
      <c r="H33" s="55">
        <f t="shared" si="7"/>
        <v>155</v>
      </c>
      <c r="I33" s="55">
        <f t="shared" si="7"/>
        <v>170.5</v>
      </c>
      <c r="J33" s="55">
        <f t="shared" si="7"/>
        <v>139.5</v>
      </c>
      <c r="K33" s="55">
        <f t="shared" si="7"/>
        <v>155</v>
      </c>
      <c r="L33" s="55">
        <f t="shared" si="7"/>
        <v>147.25</v>
      </c>
      <c r="M33" s="55">
        <f t="shared" si="7"/>
        <v>139.5</v>
      </c>
      <c r="N33" s="55">
        <f t="shared" si="7"/>
        <v>162.75</v>
      </c>
      <c r="O33" s="55">
        <f t="shared" si="6"/>
        <v>1875.5</v>
      </c>
    </row>
    <row r="34" spans="1:16" ht="18" customHeight="1">
      <c r="A34" s="60"/>
      <c r="B34" s="60"/>
      <c r="C34" s="60"/>
      <c r="D34" s="60"/>
      <c r="E34" s="60"/>
      <c r="F34" s="60"/>
      <c r="G34" s="60"/>
      <c r="H34" s="60"/>
      <c r="I34" s="60"/>
      <c r="J34" s="60"/>
      <c r="K34" s="60"/>
      <c r="L34" s="60"/>
      <c r="M34" s="60"/>
      <c r="N34" s="60"/>
      <c r="O34" s="60"/>
      <c r="P34" s="60"/>
    </row>
    <row r="35" spans="1:16" ht="14.45" customHeight="1">
      <c r="A35" s="58"/>
      <c r="B35" s="58"/>
      <c r="C35" s="58"/>
      <c r="D35" s="58"/>
      <c r="E35" s="58"/>
      <c r="F35" s="58"/>
      <c r="G35" s="58"/>
      <c r="H35" s="58"/>
      <c r="I35" s="58"/>
      <c r="J35" s="58"/>
      <c r="K35" s="58"/>
      <c r="L35" s="58"/>
      <c r="M35" s="58"/>
      <c r="N35" s="58"/>
      <c r="O35" s="58"/>
      <c r="P35" s="58"/>
    </row>
    <row r="36" spans="1:16" ht="18" customHeight="1">
      <c r="A36" s="61"/>
      <c r="B36" s="52" t="s">
        <v>228</v>
      </c>
      <c r="C36" s="61"/>
      <c r="D36" s="61"/>
      <c r="E36" s="61"/>
      <c r="F36" s="61"/>
      <c r="G36" s="61"/>
      <c r="H36" s="61"/>
      <c r="I36" s="61"/>
      <c r="J36" s="61"/>
      <c r="K36" s="61"/>
      <c r="L36" s="61"/>
      <c r="M36" s="61"/>
      <c r="N36" s="61"/>
      <c r="O36" s="61"/>
      <c r="P36" s="61"/>
    </row>
    <row r="37" spans="1:16" ht="18" customHeight="1">
      <c r="B37" s="59" t="s">
        <v>226</v>
      </c>
    </row>
    <row r="38" spans="1:16" ht="18" customHeight="1">
      <c r="B38" s="1"/>
      <c r="C38" s="56" t="s">
        <v>206</v>
      </c>
      <c r="D38" s="56" t="s">
        <v>207</v>
      </c>
      <c r="E38" s="56" t="s">
        <v>208</v>
      </c>
      <c r="F38" s="56" t="s">
        <v>209</v>
      </c>
      <c r="G38" s="56" t="s">
        <v>210</v>
      </c>
      <c r="H38" s="56" t="s">
        <v>211</v>
      </c>
      <c r="I38" s="56" t="s">
        <v>212</v>
      </c>
      <c r="J38" s="56" t="s">
        <v>213</v>
      </c>
      <c r="K38" s="56" t="s">
        <v>214</v>
      </c>
      <c r="L38" s="56" t="s">
        <v>215</v>
      </c>
      <c r="M38" s="56" t="s">
        <v>216</v>
      </c>
      <c r="N38" s="56" t="s">
        <v>217</v>
      </c>
      <c r="O38" s="57" t="s">
        <v>218</v>
      </c>
    </row>
    <row r="39" spans="1:16" ht="18" customHeight="1">
      <c r="B39" s="57" t="s">
        <v>219</v>
      </c>
      <c r="C39" s="55">
        <f>IF('2-2試算シート_時給'!$E$22&gt;=1,'（済）メンテナンス用_勤務日数'!C6,0)</f>
        <v>4</v>
      </c>
      <c r="D39" s="55">
        <f>IF('2-2試算シート_時給'!$E$22&gt;=1,'（済）メンテナンス用_勤務日数'!D6,0)</f>
        <v>3</v>
      </c>
      <c r="E39" s="55">
        <f>IF('2-2試算シート_時給'!$E$22&gt;=1,'（済）メンテナンス用_勤務日数'!E6,0)</f>
        <v>5</v>
      </c>
      <c r="F39" s="55">
        <f>IF('2-2試算シート_時給'!$E$22&gt;=1,'（済）メンテナンス用_勤務日数'!F6,0)</f>
        <v>3</v>
      </c>
      <c r="G39" s="55">
        <f>IF('2-2試算シート_時給'!$E$22&gt;=1,'（済）メンテナンス用_勤務日数'!G6,0)</f>
        <v>3</v>
      </c>
      <c r="H39" s="55">
        <f>IF('2-2試算シート_時給'!$E$22&gt;=1,'（済）メンテナンス用_勤務日数'!H6,0)</f>
        <v>4</v>
      </c>
      <c r="I39" s="55">
        <f>IF('2-2試算シート_時給'!$E$22&gt;=1,'（済）メンテナンス用_勤務日数'!I6,0)</f>
        <v>3</v>
      </c>
      <c r="J39" s="55">
        <f>IF('2-2試算シート_時給'!$E$22&gt;=1,'（済）メンテナンス用_勤務日数'!J6,0)</f>
        <v>2</v>
      </c>
      <c r="K39" s="55">
        <f>IF('2-2試算シート_時給'!$E$22&gt;=1,'（済）メンテナンス用_勤務日数'!K6,0)</f>
        <v>4</v>
      </c>
      <c r="L39" s="55">
        <f>IF('2-2試算シート_時給'!$E$22&gt;=1,'（済）メンテナンス用_勤務日数'!L6,0)</f>
        <v>3</v>
      </c>
      <c r="M39" s="55">
        <f>IF('2-2試算シート_時給'!$E$22&gt;=1,'（済）メンテナンス用_勤務日数'!M6,0)</f>
        <v>3</v>
      </c>
      <c r="N39" s="55">
        <f>IF('2-2試算シート_時給'!$E$22&gt;=1,'（済）メンテナンス用_勤務日数'!N6,0)</f>
        <v>5</v>
      </c>
      <c r="O39" s="55">
        <f t="shared" ref="O39:O44" si="8">SUM(C39:N39)</f>
        <v>42</v>
      </c>
    </row>
    <row r="40" spans="1:16" ht="18" customHeight="1">
      <c r="B40" s="57" t="s">
        <v>220</v>
      </c>
      <c r="C40" s="55">
        <f>IF('2-2試算シート_時給'!$F$22&gt;=1,'（済）メンテナンス用_勤務日数'!C7,0)</f>
        <v>4</v>
      </c>
      <c r="D40" s="55">
        <f>IF('2-2試算シート_時給'!$F$22&gt;=1,'（済）メンテナンス用_勤務日数'!D7,0)</f>
        <v>3</v>
      </c>
      <c r="E40" s="55">
        <f>IF('2-2試算シート_時給'!$F$22&gt;=1,'（済）メンテナンス用_勤務日数'!E7,0)</f>
        <v>4</v>
      </c>
      <c r="F40" s="55">
        <f>IF('2-2試算シート_時給'!$F$22&gt;=1,'（済）メンテナンス用_勤務日数'!F7,0)</f>
        <v>5</v>
      </c>
      <c r="G40" s="55">
        <f>IF('2-2試算シート_時給'!$F$22&gt;=1,'（済）メンテナンス用_勤務日数'!G7,0)</f>
        <v>4</v>
      </c>
      <c r="H40" s="55">
        <f>IF('2-2試算シート_時給'!$F$22&gt;=1,'（済）メンテナンス用_勤務日数'!H7,0)</f>
        <v>4</v>
      </c>
      <c r="I40" s="55">
        <f>IF('2-2試算シート_時給'!$F$22&gt;=1,'（済）メンテナンス用_勤務日数'!I7,0)</f>
        <v>4</v>
      </c>
      <c r="J40" s="55">
        <f>IF('2-2試算シート_時給'!$F$22&gt;=1,'（済）メンテナンス用_勤務日数'!J7,0)</f>
        <v>4</v>
      </c>
      <c r="K40" s="55">
        <f>IF('2-2試算シート_時給'!$F$22&gt;=1,'（済）メンテナンス用_勤務日数'!K7,0)</f>
        <v>4</v>
      </c>
      <c r="L40" s="55">
        <f>IF('2-2試算シート_時給'!$F$22&gt;=1,'（済）メンテナンス用_勤務日数'!L7,0)</f>
        <v>4</v>
      </c>
      <c r="M40" s="55">
        <f>IF('2-2試算シート_時給'!$F$22&gt;=1,'（済）メンテナンス用_勤務日数'!M7,0)</f>
        <v>4</v>
      </c>
      <c r="N40" s="55">
        <f>IF('2-2試算シート_時給'!$F$22&gt;=1,'（済）メンテナンス用_勤務日数'!N7,0)</f>
        <v>5</v>
      </c>
      <c r="O40" s="55">
        <f t="shared" si="8"/>
        <v>49</v>
      </c>
    </row>
    <row r="41" spans="1:16" ht="18" customHeight="1">
      <c r="B41" s="57" t="s">
        <v>221</v>
      </c>
      <c r="C41" s="55">
        <f>IF('2-2試算シート_時給'!$G$22&gt;=1,'（済）メンテナンス用_勤務日数'!C8,0)</f>
        <v>5</v>
      </c>
      <c r="D41" s="55">
        <f>IF('2-2試算シート_時給'!$G$22&gt;=1,'（済）メンテナンス用_勤務日数'!D8,0)</f>
        <v>4</v>
      </c>
      <c r="E41" s="55">
        <f>IF('2-2試算シート_時給'!$G$22&gt;=1,'（済）メンテナンス用_勤務日数'!E8,0)</f>
        <v>4</v>
      </c>
      <c r="F41" s="55">
        <f>IF('2-2試算シート_時給'!$G$22&gt;=1,'（済）メンテナンス用_勤務日数'!F8,0)</f>
        <v>5</v>
      </c>
      <c r="G41" s="55">
        <f>IF('2-2試算シート_時給'!$G$22&gt;=1,'（済）メンテナンス用_勤務日数'!G8,0)</f>
        <v>4</v>
      </c>
      <c r="H41" s="55">
        <f>IF('2-2試算シート_時給'!$G$22&gt;=1,'（済）メンテナンス用_勤務日数'!H8,0)</f>
        <v>4</v>
      </c>
      <c r="I41" s="55">
        <f>IF('2-2試算シート_時給'!$G$22&gt;=1,'（済）メンテナンス用_勤務日数'!I8,0)</f>
        <v>5</v>
      </c>
      <c r="J41" s="55">
        <f>IF('2-2試算シート_時給'!$G$22&gt;=1,'（済）メンテナンス用_勤務日数'!J8,0)</f>
        <v>4</v>
      </c>
      <c r="K41" s="55">
        <f>IF('2-2試算シート_時給'!$G$22&gt;=1,'（済）メンテナンス用_勤務日数'!K8,0)</f>
        <v>4</v>
      </c>
      <c r="L41" s="55">
        <f>IF('2-2試算シート_時給'!$G$22&gt;=1,'（済）メンテナンス用_勤務日数'!L8,0)</f>
        <v>4</v>
      </c>
      <c r="M41" s="55">
        <f>IF('2-2試算シート_時給'!$G$22&gt;=1,'（済）メンテナンス用_勤務日数'!M8,0)</f>
        <v>3</v>
      </c>
      <c r="N41" s="55">
        <f>IF('2-2試算シート_時給'!$G$22&gt;=1,'（済）メンテナンス用_勤務日数'!N8,0)</f>
        <v>4</v>
      </c>
      <c r="O41" s="55">
        <f t="shared" si="8"/>
        <v>50</v>
      </c>
    </row>
    <row r="42" spans="1:16" ht="18" customHeight="1">
      <c r="B42" s="57" t="s">
        <v>222</v>
      </c>
      <c r="C42" s="55">
        <f>IF('2-2試算シート_時給'!$H$22&gt;=1,'（済）メンテナンス用_勤務日数'!C9,0)</f>
        <v>4</v>
      </c>
      <c r="D42" s="55">
        <f>IF('2-2試算シート_時給'!$H$22&gt;=1,'（済）メンテナンス用_勤務日数'!D9,0)</f>
        <v>5</v>
      </c>
      <c r="E42" s="55">
        <f>IF('2-2試算シート_時給'!$H$22&gt;=1,'（済）メンテナンス用_勤務日数'!E9,0)</f>
        <v>4</v>
      </c>
      <c r="F42" s="55">
        <f>IF('2-2試算シート_時給'!$H$22&gt;=1,'（済）メンテナンス用_勤務日数'!F9,0)</f>
        <v>5</v>
      </c>
      <c r="G42" s="55">
        <f>IF('2-2試算シート_時給'!$H$22&gt;=1,'（済）メンテナンス用_勤務日数'!G9,0)</f>
        <v>4</v>
      </c>
      <c r="H42" s="55">
        <f>IF('2-2試算シート_時給'!$H$22&gt;=1,'（済）メンテナンス用_勤務日数'!H9,0)</f>
        <v>4</v>
      </c>
      <c r="I42" s="55">
        <f>IF('2-2試算シート_時給'!$H$22&gt;=1,'（済）メンテナンス用_勤務日数'!I9,0)</f>
        <v>5</v>
      </c>
      <c r="J42" s="55">
        <f>IF('2-2試算シート_時給'!$H$22&gt;=1,'（済）メンテナンス用_勤務日数'!J9,0)</f>
        <v>4</v>
      </c>
      <c r="K42" s="55">
        <f>IF('2-2試算シート_時給'!$H$22&gt;=1,'（済）メンテナンス用_勤務日数'!K9,0)</f>
        <v>4</v>
      </c>
      <c r="L42" s="55">
        <f>IF('2-2試算シート_時給'!$H$22&gt;=1,'（済）メンテナンス用_勤務日数'!L9,0)</f>
        <v>4</v>
      </c>
      <c r="M42" s="55">
        <f>IF('2-2試算シート_時給'!$H$22&gt;=1,'（済）メンテナンス用_勤務日数'!M9,0)</f>
        <v>4</v>
      </c>
      <c r="N42" s="55">
        <f>IF('2-2試算シート_時給'!$H$22&gt;=1,'（済）メンテナンス用_勤務日数'!N9,0)</f>
        <v>4</v>
      </c>
      <c r="O42" s="55">
        <f t="shared" si="8"/>
        <v>51</v>
      </c>
    </row>
    <row r="43" spans="1:16" ht="18" customHeight="1">
      <c r="B43" s="57" t="s">
        <v>223</v>
      </c>
      <c r="C43" s="55">
        <f>IF('2-2試算シート_時給'!$I$22&gt;=1,'（済）メンテナンス用_勤務日数'!C10,0)</f>
        <v>4</v>
      </c>
      <c r="D43" s="55">
        <f>IF('2-2試算シート_時給'!$I$22&gt;=1,'（済）メンテナンス用_勤務日数'!D10,0)</f>
        <v>5</v>
      </c>
      <c r="E43" s="55">
        <f>IF('2-2試算シート_時給'!$I$22&gt;=1,'（済）メンテナンス用_勤務日数'!E10,0)</f>
        <v>4</v>
      </c>
      <c r="F43" s="55">
        <f>IF('2-2試算シート_時給'!$I$22&gt;=1,'（済）メンテナンス用_勤務日数'!F10,0)</f>
        <v>4</v>
      </c>
      <c r="G43" s="55">
        <f>IF('2-2試算シート_時給'!$I$22&gt;=1,'（済）メンテナンス用_勤務日数'!G10,0)</f>
        <v>5</v>
      </c>
      <c r="H43" s="55">
        <f>IF('2-2試算シート_時給'!$I$22&gt;=1,'（済）メンテナンス用_勤務日数'!H10,0)</f>
        <v>4</v>
      </c>
      <c r="I43" s="55">
        <f>IF('2-2試算シート_時給'!$I$22&gt;=1,'（済）メンテナンス用_勤務日数'!I10,0)</f>
        <v>5</v>
      </c>
      <c r="J43" s="55">
        <f>IF('2-2試算シート_時給'!$I$22&gt;=1,'（済）メンテナンス用_勤務日数'!J10,0)</f>
        <v>4</v>
      </c>
      <c r="K43" s="55">
        <f>IF('2-2試算シート_時給'!$I$22&gt;=1,'（済）メンテナンス用_勤務日数'!K10,0)</f>
        <v>4</v>
      </c>
      <c r="L43" s="55">
        <f>IF('2-2試算シート_時給'!$I$22&gt;=1,'（済）メンテナンス用_勤務日数'!L10,0)</f>
        <v>4</v>
      </c>
      <c r="M43" s="55">
        <f>IF('2-2試算シート_時給'!$I$22&gt;=1,'（済）メンテナンス用_勤務日数'!M10,0)</f>
        <v>4</v>
      </c>
      <c r="N43" s="55">
        <f>IF('2-2試算シート_時給'!$I$22&gt;=1,'（済）メンテナンス用_勤務日数'!N10,0)</f>
        <v>3</v>
      </c>
      <c r="O43" s="55">
        <f t="shared" si="8"/>
        <v>50</v>
      </c>
    </row>
    <row r="44" spans="1:16" ht="18" customHeight="1">
      <c r="B44" s="57" t="s">
        <v>218</v>
      </c>
      <c r="C44" s="55">
        <f t="shared" ref="C44:N44" si="9">SUM(C39:C43)</f>
        <v>21</v>
      </c>
      <c r="D44" s="55">
        <f t="shared" si="9"/>
        <v>20</v>
      </c>
      <c r="E44" s="55">
        <f t="shared" si="9"/>
        <v>21</v>
      </c>
      <c r="F44" s="55">
        <f t="shared" si="9"/>
        <v>22</v>
      </c>
      <c r="G44" s="55">
        <f t="shared" si="9"/>
        <v>20</v>
      </c>
      <c r="H44" s="55">
        <f t="shared" si="9"/>
        <v>20</v>
      </c>
      <c r="I44" s="55">
        <f t="shared" si="9"/>
        <v>22</v>
      </c>
      <c r="J44" s="55">
        <f t="shared" si="9"/>
        <v>18</v>
      </c>
      <c r="K44" s="55">
        <f t="shared" si="9"/>
        <v>20</v>
      </c>
      <c r="L44" s="55">
        <f t="shared" si="9"/>
        <v>19</v>
      </c>
      <c r="M44" s="55">
        <f t="shared" si="9"/>
        <v>18</v>
      </c>
      <c r="N44" s="55">
        <f t="shared" si="9"/>
        <v>21</v>
      </c>
      <c r="O44" s="55">
        <f t="shared" si="8"/>
        <v>242</v>
      </c>
    </row>
    <row r="45" spans="1:16" ht="18" customHeight="1"/>
    <row r="46" spans="1:16" ht="18" customHeight="1">
      <c r="B46" s="59" t="s">
        <v>227</v>
      </c>
    </row>
    <row r="47" spans="1:16" ht="18" customHeight="1">
      <c r="B47" s="1"/>
      <c r="C47" s="56" t="s">
        <v>206</v>
      </c>
      <c r="D47" s="56" t="s">
        <v>207</v>
      </c>
      <c r="E47" s="56" t="s">
        <v>208</v>
      </c>
      <c r="F47" s="56" t="s">
        <v>209</v>
      </c>
      <c r="G47" s="56" t="s">
        <v>210</v>
      </c>
      <c r="H47" s="56" t="s">
        <v>211</v>
      </c>
      <c r="I47" s="56" t="s">
        <v>212</v>
      </c>
      <c r="J47" s="56" t="s">
        <v>213</v>
      </c>
      <c r="K47" s="56" t="s">
        <v>214</v>
      </c>
      <c r="L47" s="56" t="s">
        <v>215</v>
      </c>
      <c r="M47" s="56" t="s">
        <v>216</v>
      </c>
      <c r="N47" s="56" t="s">
        <v>217</v>
      </c>
      <c r="O47" s="57" t="s">
        <v>218</v>
      </c>
    </row>
    <row r="48" spans="1:16" ht="18" customHeight="1">
      <c r="B48" s="57" t="s">
        <v>219</v>
      </c>
      <c r="C48" s="55">
        <f>'2-2試算シート_時給'!$E$22*'（済）メンテナンス用_勤務日数'!C39</f>
        <v>24</v>
      </c>
      <c r="D48" s="55">
        <f>'2-2試算シート_時給'!$E$22*'（済）メンテナンス用_勤務日数'!D39</f>
        <v>18</v>
      </c>
      <c r="E48" s="55">
        <f>'2-2試算シート_時給'!$E$22*'（済）メンテナンス用_勤務日数'!E39</f>
        <v>30</v>
      </c>
      <c r="F48" s="55">
        <f>'2-2試算シート_時給'!$E$22*'（済）メンテナンス用_勤務日数'!F39</f>
        <v>18</v>
      </c>
      <c r="G48" s="55">
        <f>'2-2試算シート_時給'!$E$22*'（済）メンテナンス用_勤務日数'!G39</f>
        <v>18</v>
      </c>
      <c r="H48" s="55">
        <f>'2-2試算シート_時給'!$E$22*'（済）メンテナンス用_勤務日数'!H39</f>
        <v>24</v>
      </c>
      <c r="I48" s="55">
        <f>'2-2試算シート_時給'!$E$22*'（済）メンテナンス用_勤務日数'!I39</f>
        <v>18</v>
      </c>
      <c r="J48" s="55">
        <f>'2-2試算シート_時給'!$E$22*'（済）メンテナンス用_勤務日数'!J39</f>
        <v>12</v>
      </c>
      <c r="K48" s="55">
        <f>'2-2試算シート_時給'!$E$22*'（済）メンテナンス用_勤務日数'!K39</f>
        <v>24</v>
      </c>
      <c r="L48" s="55">
        <f>'2-2試算シート_時給'!$E$22*'（済）メンテナンス用_勤務日数'!L39</f>
        <v>18</v>
      </c>
      <c r="M48" s="55">
        <f>'2-2試算シート_時給'!$E$22*'（済）メンテナンス用_勤務日数'!M39</f>
        <v>18</v>
      </c>
      <c r="N48" s="55">
        <f>'2-2試算シート_時給'!$E$22*'（済）メンテナンス用_勤務日数'!N39</f>
        <v>30</v>
      </c>
      <c r="O48" s="55">
        <f t="shared" ref="O48:O53" si="10">SUM(C48:N48)</f>
        <v>252</v>
      </c>
    </row>
    <row r="49" spans="2:15" ht="18" customHeight="1">
      <c r="B49" s="57" t="s">
        <v>220</v>
      </c>
      <c r="C49" s="55">
        <f>'2-2試算シート_時給'!$F$22*'（済）メンテナンス用_勤務日数'!C40</f>
        <v>24</v>
      </c>
      <c r="D49" s="55">
        <f>'2-2試算シート_時給'!$F$22*'（済）メンテナンス用_勤務日数'!D40</f>
        <v>18</v>
      </c>
      <c r="E49" s="55">
        <f>'2-2試算シート_時給'!$F$22*'（済）メンテナンス用_勤務日数'!E40</f>
        <v>24</v>
      </c>
      <c r="F49" s="55">
        <f>'2-2試算シート_時給'!$F$22*'（済）メンテナンス用_勤務日数'!F40</f>
        <v>30</v>
      </c>
      <c r="G49" s="55">
        <f>'2-2試算シート_時給'!$F$22*'（済）メンテナンス用_勤務日数'!G40</f>
        <v>24</v>
      </c>
      <c r="H49" s="55">
        <f>'2-2試算シート_時給'!$F$22*'（済）メンテナンス用_勤務日数'!H40</f>
        <v>24</v>
      </c>
      <c r="I49" s="55">
        <f>'2-2試算シート_時給'!$F$22*'（済）メンテナンス用_勤務日数'!I40</f>
        <v>24</v>
      </c>
      <c r="J49" s="55">
        <f>'2-2試算シート_時給'!$F$22*'（済）メンテナンス用_勤務日数'!J40</f>
        <v>24</v>
      </c>
      <c r="K49" s="55">
        <f>'2-2試算シート_時給'!$F$22*'（済）メンテナンス用_勤務日数'!K40</f>
        <v>24</v>
      </c>
      <c r="L49" s="55">
        <f>'2-2試算シート_時給'!$F$22*'（済）メンテナンス用_勤務日数'!L40</f>
        <v>24</v>
      </c>
      <c r="M49" s="55">
        <f>'2-2試算シート_時給'!$F$22*'（済）メンテナンス用_勤務日数'!M40</f>
        <v>24</v>
      </c>
      <c r="N49" s="55">
        <f>'2-2試算シート_時給'!$F$22*'（済）メンテナンス用_勤務日数'!N40</f>
        <v>30</v>
      </c>
      <c r="O49" s="55">
        <f t="shared" si="10"/>
        <v>294</v>
      </c>
    </row>
    <row r="50" spans="2:15" ht="18" customHeight="1">
      <c r="B50" s="57" t="s">
        <v>221</v>
      </c>
      <c r="C50" s="55">
        <f>'2-2試算シート_時給'!$G$22*'（済）メンテナンス用_勤務日数'!C41</f>
        <v>30</v>
      </c>
      <c r="D50" s="55">
        <f>'2-2試算シート_時給'!$G$22*'（済）メンテナンス用_勤務日数'!D41</f>
        <v>24</v>
      </c>
      <c r="E50" s="55">
        <f>'2-2試算シート_時給'!$G$22*'（済）メンテナンス用_勤務日数'!E41</f>
        <v>24</v>
      </c>
      <c r="F50" s="55">
        <f>'2-2試算シート_時給'!$G$22*'（済）メンテナンス用_勤務日数'!F41</f>
        <v>30</v>
      </c>
      <c r="G50" s="55">
        <f>'2-2試算シート_時給'!$G$22*'（済）メンテナンス用_勤務日数'!G41</f>
        <v>24</v>
      </c>
      <c r="H50" s="55">
        <f>'2-2試算シート_時給'!$G$22*'（済）メンテナンス用_勤務日数'!H41</f>
        <v>24</v>
      </c>
      <c r="I50" s="55">
        <f>'2-2試算シート_時給'!$G$22*'（済）メンテナンス用_勤務日数'!I41</f>
        <v>30</v>
      </c>
      <c r="J50" s="55">
        <f>'2-2試算シート_時給'!$G$22*'（済）メンテナンス用_勤務日数'!J41</f>
        <v>24</v>
      </c>
      <c r="K50" s="55">
        <f>'2-2試算シート_時給'!$G$22*'（済）メンテナンス用_勤務日数'!K41</f>
        <v>24</v>
      </c>
      <c r="L50" s="55">
        <f>'2-2試算シート_時給'!$G$22*'（済）メンテナンス用_勤務日数'!L41</f>
        <v>24</v>
      </c>
      <c r="M50" s="55">
        <f>'2-2試算シート_時給'!$G$22*'（済）メンテナンス用_勤務日数'!M41</f>
        <v>18</v>
      </c>
      <c r="N50" s="55">
        <f>'2-2試算シート_時給'!$G$22*'（済）メンテナンス用_勤務日数'!N41</f>
        <v>24</v>
      </c>
      <c r="O50" s="55">
        <f t="shared" si="10"/>
        <v>300</v>
      </c>
    </row>
    <row r="51" spans="2:15" ht="18" customHeight="1">
      <c r="B51" s="57" t="s">
        <v>222</v>
      </c>
      <c r="C51" s="55">
        <f>'2-2試算シート_時給'!$H$22*'（済）メンテナンス用_勤務日数'!C42</f>
        <v>24</v>
      </c>
      <c r="D51" s="55">
        <f>'2-2試算シート_時給'!$H$22*'（済）メンテナンス用_勤務日数'!D42</f>
        <v>30</v>
      </c>
      <c r="E51" s="55">
        <f>'2-2試算シート_時給'!$H$22*'（済）メンテナンス用_勤務日数'!E42</f>
        <v>24</v>
      </c>
      <c r="F51" s="55">
        <f>'2-2試算シート_時給'!$H$22*'（済）メンテナンス用_勤務日数'!F42</f>
        <v>30</v>
      </c>
      <c r="G51" s="55">
        <f>'2-2試算シート_時給'!$H$22*'（済）メンテナンス用_勤務日数'!G42</f>
        <v>24</v>
      </c>
      <c r="H51" s="55">
        <f>'2-2試算シート_時給'!$H$22*'（済）メンテナンス用_勤務日数'!H42</f>
        <v>24</v>
      </c>
      <c r="I51" s="55">
        <f>'2-2試算シート_時給'!$H$22*'（済）メンテナンス用_勤務日数'!I42</f>
        <v>30</v>
      </c>
      <c r="J51" s="55">
        <f>'2-2試算シート_時給'!$H$22*'（済）メンテナンス用_勤務日数'!J42</f>
        <v>24</v>
      </c>
      <c r="K51" s="55">
        <f>'2-2試算シート_時給'!$H$22*'（済）メンテナンス用_勤務日数'!K42</f>
        <v>24</v>
      </c>
      <c r="L51" s="55">
        <f>'2-2試算シート_時給'!$H$22*'（済）メンテナンス用_勤務日数'!L42</f>
        <v>24</v>
      </c>
      <c r="M51" s="55">
        <f>'2-2試算シート_時給'!$H$22*'（済）メンテナンス用_勤務日数'!M42</f>
        <v>24</v>
      </c>
      <c r="N51" s="55">
        <f>'2-2試算シート_時給'!$H$22*'（済）メンテナンス用_勤務日数'!N42</f>
        <v>24</v>
      </c>
      <c r="O51" s="55">
        <f t="shared" si="10"/>
        <v>306</v>
      </c>
    </row>
    <row r="52" spans="2:15" ht="18" customHeight="1">
      <c r="B52" s="57" t="s">
        <v>223</v>
      </c>
      <c r="C52" s="55">
        <f>'2-2試算シート_時給'!$I$22*'（済）メンテナンス用_勤務日数'!C43</f>
        <v>24</v>
      </c>
      <c r="D52" s="55">
        <f>'2-2試算シート_時給'!$I$22*'（済）メンテナンス用_勤務日数'!D43</f>
        <v>30</v>
      </c>
      <c r="E52" s="55">
        <f>'2-2試算シート_時給'!$I$22*'（済）メンテナンス用_勤務日数'!E43</f>
        <v>24</v>
      </c>
      <c r="F52" s="55">
        <f>'2-2試算シート_時給'!$I$22*'（済）メンテナンス用_勤務日数'!F43</f>
        <v>24</v>
      </c>
      <c r="G52" s="55">
        <f>'2-2試算シート_時給'!$I$22*'（済）メンテナンス用_勤務日数'!G43</f>
        <v>30</v>
      </c>
      <c r="H52" s="55">
        <f>'2-2試算シート_時給'!$I$22*'（済）メンテナンス用_勤務日数'!H43</f>
        <v>24</v>
      </c>
      <c r="I52" s="55">
        <f>'2-2試算シート_時給'!$I$22*'（済）メンテナンス用_勤務日数'!I43</f>
        <v>30</v>
      </c>
      <c r="J52" s="55">
        <f>'2-2試算シート_時給'!$I$22*'（済）メンテナンス用_勤務日数'!J43</f>
        <v>24</v>
      </c>
      <c r="K52" s="55">
        <f>'2-2試算シート_時給'!$I$22*'（済）メンテナンス用_勤務日数'!K43</f>
        <v>24</v>
      </c>
      <c r="L52" s="55">
        <f>'2-2試算シート_時給'!$I$22*'（済）メンテナンス用_勤務日数'!L43</f>
        <v>24</v>
      </c>
      <c r="M52" s="55">
        <f>'2-2試算シート_時給'!$I$22*'（済）メンテナンス用_勤務日数'!M43</f>
        <v>24</v>
      </c>
      <c r="N52" s="55">
        <f>'2-2試算シート_時給'!$I$22*'（済）メンテナンス用_勤務日数'!N43</f>
        <v>18</v>
      </c>
      <c r="O52" s="55">
        <f t="shared" si="10"/>
        <v>300</v>
      </c>
    </row>
    <row r="53" spans="2:15" ht="18" customHeight="1">
      <c r="B53" s="57" t="s">
        <v>218</v>
      </c>
      <c r="C53" s="55">
        <f t="shared" ref="C53:N53" si="11">SUM(C48:C52)</f>
        <v>126</v>
      </c>
      <c r="D53" s="55">
        <f t="shared" si="11"/>
        <v>120</v>
      </c>
      <c r="E53" s="55">
        <f t="shared" si="11"/>
        <v>126</v>
      </c>
      <c r="F53" s="55">
        <f t="shared" si="11"/>
        <v>132</v>
      </c>
      <c r="G53" s="55">
        <f t="shared" si="11"/>
        <v>120</v>
      </c>
      <c r="H53" s="55">
        <f t="shared" si="11"/>
        <v>120</v>
      </c>
      <c r="I53" s="55">
        <f t="shared" si="11"/>
        <v>132</v>
      </c>
      <c r="J53" s="55">
        <f t="shared" si="11"/>
        <v>108</v>
      </c>
      <c r="K53" s="55">
        <f t="shared" si="11"/>
        <v>120</v>
      </c>
      <c r="L53" s="55">
        <f t="shared" si="11"/>
        <v>114</v>
      </c>
      <c r="M53" s="55">
        <f t="shared" si="11"/>
        <v>108</v>
      </c>
      <c r="N53" s="55">
        <f t="shared" si="11"/>
        <v>126</v>
      </c>
      <c r="O53" s="55">
        <f t="shared" si="10"/>
        <v>1452</v>
      </c>
    </row>
    <row r="54" spans="2:15" ht="18" customHeight="1"/>
    <row r="55" spans="2:15" ht="18" customHeight="1"/>
    <row r="56" spans="2:15" ht="18" customHeight="1"/>
    <row r="57" spans="2:15" ht="18" customHeight="1"/>
    <row r="58" spans="2:15" ht="18" customHeight="1"/>
    <row r="59" spans="2:15" ht="18" customHeight="1"/>
    <row r="60" spans="2:15" ht="18" customHeight="1"/>
    <row r="61" spans="2:15" ht="18" customHeight="1"/>
    <row r="62" spans="2:15" ht="18" customHeight="1"/>
    <row r="63" spans="2:15" ht="18" customHeight="1"/>
    <row r="64" spans="2:15" ht="18" customHeight="1"/>
  </sheetData>
  <phoneticPr fontId="2"/>
  <pageMargins left="0.78700000000000003" right="0.78700000000000003" top="0.98399999999999999" bottom="0.98399999999999999" header="0.51200000000000001" footer="0.51200000000000001"/>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1_はじめに</vt:lpstr>
      <vt:lpstr>1-1年度別整理</vt:lpstr>
      <vt:lpstr>2-1試算シート_年俸制</vt:lpstr>
      <vt:lpstr>資料_年俸額</vt:lpstr>
      <vt:lpstr>2-2試算シート_時給</vt:lpstr>
      <vt:lpstr>資料_時給単価表</vt:lpstr>
      <vt:lpstr>（済）メンテナンス用_保険料額表（協会けんぽ・愛知県）</vt:lpstr>
      <vt:lpstr>（3月済）メンテナンス用_保険料率</vt:lpstr>
      <vt:lpstr>（済）メンテナンス用_勤務日数</vt:lpstr>
      <vt:lpstr>メンテナンス用_（未着手）ドロップダウンリスト</vt:lpstr>
      <vt:lpstr>'（済）メンテナンス用_勤務日数'!Print_Area</vt:lpstr>
      <vt:lpstr>'1_はじめに'!Print_Area</vt:lpstr>
      <vt:lpstr>'2-1試算シート_年俸制'!Print_Area</vt:lpstr>
      <vt:lpstr>'2-2試算シート_時給'!Print_Area</vt:lpstr>
      <vt:lpstr>資料_年俸額!Print_Area</vt:lpstr>
      <vt:lpstr>任期付年俸</vt:lpstr>
      <vt:lpstr>'2-1試算シート_年俸制'!非常勤年俸</vt:lpstr>
      <vt:lpstr>非常勤年俸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1400461b</dc:creator>
  <cp:keywords/>
  <dc:description/>
  <cp:lastModifiedBy>FUJITANI Chika</cp:lastModifiedBy>
  <cp:revision/>
  <cp:lastPrinted>2023-06-14T02:25:57Z</cp:lastPrinted>
  <dcterms:created xsi:type="dcterms:W3CDTF">2004-01-21T02:06:46Z</dcterms:created>
  <dcterms:modified xsi:type="dcterms:W3CDTF">2025-06-28T03:13:32Z</dcterms:modified>
  <cp:category/>
  <cp:contentStatus/>
</cp:coreProperties>
</file>