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defaultThemeVersion="124226"/>
  <mc:AlternateContent xmlns:mc="http://schemas.openxmlformats.org/markup-compatibility/2006">
    <mc:Choice Requires="x15">
      <x15ac:absPath xmlns:x15ac="http://schemas.microsoft.com/office/spreadsheetml/2010/11/ac" url="\\jimunas\研究協力部\03_研究事業課\01_研究事業課共通\04_外部資金管理係\03_その他\12_人件費ツールについて\2023\04.HP掲載\"/>
    </mc:Choice>
  </mc:AlternateContent>
  <xr:revisionPtr revIDLastSave="0" documentId="13_ncr:1_{B29D9E93-C9F9-4930-AE13-AB5BD2656C12}" xr6:coauthVersionLast="47" xr6:coauthVersionMax="47" xr10:uidLastSave="{00000000-0000-0000-0000-000000000000}"/>
  <bookViews>
    <workbookView xWindow="-28920" yWindow="-120" windowWidth="29040" windowHeight="15840" tabRatio="892" xr2:uid="{00000000-000D-0000-FFFF-FFFF00000000}"/>
  </bookViews>
  <sheets>
    <sheet name="1_はじめに" sheetId="30" r:id="rId1"/>
    <sheet name="1-1年度別整理" sheetId="32" r:id="rId2"/>
    <sheet name="2-1試算シート_年俸制" sheetId="10" r:id="rId3"/>
    <sheet name="資料_年俸額" sheetId="24" r:id="rId4"/>
    <sheet name="2-2試算シート_時給" sheetId="27" r:id="rId5"/>
    <sheet name="資料_時給単価表" sheetId="29" r:id="rId6"/>
    <sheet name="メンテナンス用_保険料額表（協会けんぽ・愛知県）" sheetId="31" state="hidden" r:id="rId7"/>
    <sheet name="メンテナンス用_保険料率" sheetId="26" state="hidden" r:id="rId8"/>
    <sheet name="メンテナンス用_勤務日数" sheetId="12" state="hidden" r:id="rId9"/>
    <sheet name="メンテナンス用_（未着手）ドロップダウンリスト" sheetId="28" state="hidden" r:id="rId10"/>
  </sheets>
  <definedNames>
    <definedName name="_xlnm._FilterDatabase" localSheetId="6" hidden="1">'メンテナンス用_保険料額表（協会けんぽ・愛知県）'!$P$16:$R$66</definedName>
    <definedName name="_xlnm.Print_Area" localSheetId="0">'1_はじめに'!$B$1:$O$67</definedName>
    <definedName name="_xlnm.Print_Area" localSheetId="2">'2-1試算シート_年俸制'!$B$1:$R$91</definedName>
    <definedName name="_xlnm.Print_Area" localSheetId="4">'2-2試算シート_時給'!$B$1:$R$96</definedName>
    <definedName name="_xlnm.Print_Area" localSheetId="8">メンテナンス用_勤務日数!$A$1:$P$54</definedName>
    <definedName name="任期付年俸">資料_年俸額!$D$19:$D$189</definedName>
    <definedName name="非常勤年俸">資料_年俸額!$D$3:$D$15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12" l="1"/>
  <c r="K29" i="12"/>
  <c r="F67" i="10"/>
  <c r="E17" i="10"/>
  <c r="C21" i="24"/>
  <c r="C22" i="24"/>
  <c r="C23" i="24"/>
  <c r="C24" i="24"/>
  <c r="C25" i="24"/>
  <c r="C26" i="24"/>
  <c r="C27" i="24"/>
  <c r="C28" i="24"/>
  <c r="C29" i="24"/>
  <c r="C30" i="24"/>
  <c r="C31" i="24"/>
  <c r="C32" i="24"/>
  <c r="C33" i="24"/>
  <c r="C34" i="24"/>
  <c r="C35" i="24"/>
  <c r="C36" i="24"/>
  <c r="C37" i="24"/>
  <c r="C38" i="24"/>
  <c r="C39" i="24"/>
  <c r="C40" i="24"/>
  <c r="C41" i="24"/>
  <c r="C42" i="24"/>
  <c r="C43" i="24"/>
  <c r="C44" i="24"/>
  <c r="C45" i="24"/>
  <c r="C46" i="24"/>
  <c r="C47" i="24"/>
  <c r="C48" i="24"/>
  <c r="C49" i="24"/>
  <c r="C50" i="24"/>
  <c r="C51" i="24"/>
  <c r="C52" i="24"/>
  <c r="C53" i="24"/>
  <c r="C54" i="24"/>
  <c r="C55" i="24"/>
  <c r="C56" i="24"/>
  <c r="C57" i="24"/>
  <c r="C58" i="24"/>
  <c r="C59" i="24"/>
  <c r="C60" i="24"/>
  <c r="C61" i="24"/>
  <c r="C62" i="24"/>
  <c r="C63" i="24"/>
  <c r="C64" i="24"/>
  <c r="C65" i="24"/>
  <c r="C66" i="24"/>
  <c r="C67" i="24"/>
  <c r="C68" i="24"/>
  <c r="C69" i="24"/>
  <c r="C70" i="24"/>
  <c r="C71" i="24"/>
  <c r="C72" i="24"/>
  <c r="C73" i="24"/>
  <c r="C74" i="24"/>
  <c r="C75" i="24"/>
  <c r="C76" i="24"/>
  <c r="C77" i="24"/>
  <c r="C78" i="24"/>
  <c r="C79" i="24"/>
  <c r="C80" i="24"/>
  <c r="C81" i="24"/>
  <c r="C82" i="24"/>
  <c r="C83" i="24"/>
  <c r="C84" i="24"/>
  <c r="C85" i="24"/>
  <c r="C86" i="24"/>
  <c r="C87" i="24"/>
  <c r="C88" i="24"/>
  <c r="C89" i="24"/>
  <c r="C90" i="24"/>
  <c r="C91" i="24"/>
  <c r="C92" i="24"/>
  <c r="C93" i="24"/>
  <c r="C94" i="24"/>
  <c r="C95" i="24"/>
  <c r="C96" i="24"/>
  <c r="C97" i="24"/>
  <c r="C98" i="24"/>
  <c r="C99" i="24"/>
  <c r="C100" i="24"/>
  <c r="C101" i="24"/>
  <c r="C102" i="24"/>
  <c r="C103" i="24"/>
  <c r="C104" i="24"/>
  <c r="C105" i="24"/>
  <c r="C106" i="24"/>
  <c r="C107" i="24"/>
  <c r="C108" i="24"/>
  <c r="C109" i="24"/>
  <c r="C110" i="24"/>
  <c r="C111" i="24"/>
  <c r="C112" i="24"/>
  <c r="C113" i="24"/>
  <c r="C114" i="24"/>
  <c r="C115" i="24"/>
  <c r="C116" i="24"/>
  <c r="C117" i="24"/>
  <c r="C118" i="24"/>
  <c r="C119" i="24"/>
  <c r="C120" i="24"/>
  <c r="C121" i="24"/>
  <c r="C122" i="24"/>
  <c r="C123" i="24"/>
  <c r="C124" i="24"/>
  <c r="C125" i="24"/>
  <c r="C126" i="24"/>
  <c r="C127" i="24"/>
  <c r="C128" i="24"/>
  <c r="C129" i="24"/>
  <c r="C130" i="24"/>
  <c r="C131" i="24"/>
  <c r="C132" i="24"/>
  <c r="C133" i="24"/>
  <c r="C134" i="24"/>
  <c r="C135" i="24"/>
  <c r="C136" i="24"/>
  <c r="C137" i="24"/>
  <c r="C138" i="24"/>
  <c r="C139" i="24"/>
  <c r="C140" i="24"/>
  <c r="C141" i="24"/>
  <c r="C142" i="24"/>
  <c r="C143" i="24"/>
  <c r="C144" i="24"/>
  <c r="C145" i="24"/>
  <c r="C146" i="24"/>
  <c r="C147" i="24"/>
  <c r="C148" i="24"/>
  <c r="C149" i="24"/>
  <c r="C150" i="24"/>
  <c r="C151" i="24"/>
  <c r="C152" i="24"/>
  <c r="C153" i="24"/>
  <c r="C154" i="24"/>
  <c r="C155" i="24"/>
  <c r="C156" i="24"/>
  <c r="C157" i="24"/>
  <c r="C158" i="24"/>
  <c r="C159" i="24"/>
  <c r="C160" i="24"/>
  <c r="C161" i="24"/>
  <c r="C162" i="24"/>
  <c r="C163" i="24"/>
  <c r="C164" i="24"/>
  <c r="C165" i="24"/>
  <c r="C166" i="24"/>
  <c r="C167" i="24"/>
  <c r="C168" i="24"/>
  <c r="C169" i="24"/>
  <c r="C170" i="24"/>
  <c r="C171" i="24"/>
  <c r="C172" i="24"/>
  <c r="C173" i="24"/>
  <c r="C174" i="24"/>
  <c r="C175" i="24"/>
  <c r="C176" i="24"/>
  <c r="C177" i="24"/>
  <c r="C178" i="24"/>
  <c r="C179" i="24"/>
  <c r="C180" i="24"/>
  <c r="C181" i="24"/>
  <c r="C182" i="24"/>
  <c r="C183" i="24"/>
  <c r="C184" i="24"/>
  <c r="C185" i="24"/>
  <c r="C186" i="24"/>
  <c r="C187" i="24"/>
  <c r="C188" i="24"/>
  <c r="C189" i="24"/>
  <c r="C20" i="24"/>
  <c r="E58" i="10"/>
  <c r="E61" i="10"/>
  <c r="E71" i="10"/>
  <c r="F53" i="12"/>
  <c r="H59" i="27"/>
  <c r="H63" i="27"/>
  <c r="Q63" i="27"/>
  <c r="E111" i="27"/>
  <c r="E101" i="27"/>
  <c r="E67" i="27"/>
  <c r="E102" i="27"/>
  <c r="E68" i="27"/>
  <c r="E71" i="27"/>
  <c r="E72" i="27"/>
  <c r="E73" i="27"/>
  <c r="E74" i="27"/>
  <c r="E66" i="27"/>
  <c r="E75" i="27"/>
  <c r="E76" i="27"/>
  <c r="E77" i="27"/>
  <c r="E78" i="27"/>
  <c r="K103" i="27"/>
  <c r="K101" i="27"/>
  <c r="K111" i="27"/>
  <c r="K71" i="27"/>
  <c r="E62" i="27"/>
  <c r="E61" i="27"/>
  <c r="E63" i="27"/>
  <c r="P113" i="27"/>
  <c r="P73" i="27"/>
  <c r="F113" i="27"/>
  <c r="F73" i="27"/>
  <c r="G113" i="27"/>
  <c r="G73" i="27"/>
  <c r="H113" i="27"/>
  <c r="H73" i="27"/>
  <c r="I113" i="27"/>
  <c r="I73" i="27"/>
  <c r="J113" i="27"/>
  <c r="J73" i="27"/>
  <c r="K113" i="27"/>
  <c r="K73" i="27"/>
  <c r="L113" i="27"/>
  <c r="L73" i="27"/>
  <c r="M113" i="27"/>
  <c r="M73" i="27"/>
  <c r="N113" i="27"/>
  <c r="N73" i="27"/>
  <c r="O113" i="27"/>
  <c r="O73" i="27"/>
  <c r="E113" i="27"/>
  <c r="E103" i="27"/>
  <c r="J107" i="27"/>
  <c r="I107" i="27"/>
  <c r="H107" i="27"/>
  <c r="G107" i="27"/>
  <c r="F107" i="27"/>
  <c r="E107" i="27"/>
  <c r="K107" i="27"/>
  <c r="K67" i="27"/>
  <c r="J111" i="27"/>
  <c r="I111" i="27"/>
  <c r="H111" i="27"/>
  <c r="G111" i="27"/>
  <c r="F111" i="27"/>
  <c r="E15" i="10"/>
  <c r="E98" i="10"/>
  <c r="E96" i="10"/>
  <c r="I108" i="10"/>
  <c r="H108" i="10"/>
  <c r="J108" i="10"/>
  <c r="G108" i="10"/>
  <c r="F108" i="10"/>
  <c r="E108" i="10"/>
  <c r="J106" i="10"/>
  <c r="I106" i="10"/>
  <c r="H106" i="10"/>
  <c r="G106" i="10"/>
  <c r="F106" i="10"/>
  <c r="E106" i="10"/>
  <c r="J102" i="10"/>
  <c r="I102" i="10"/>
  <c r="H102" i="10"/>
  <c r="G102" i="10"/>
  <c r="F102" i="10"/>
  <c r="E102" i="10"/>
  <c r="N18" i="31"/>
  <c r="N19" i="31"/>
  <c r="N20" i="31"/>
  <c r="N21" i="31"/>
  <c r="N22" i="31"/>
  <c r="N23" i="31"/>
  <c r="N24" i="31"/>
  <c r="N25" i="31"/>
  <c r="N26" i="31"/>
  <c r="N27" i="31"/>
  <c r="N28" i="31"/>
  <c r="N29" i="31"/>
  <c r="N30" i="31"/>
  <c r="N31" i="31"/>
  <c r="N32" i="31"/>
  <c r="N33" i="31"/>
  <c r="N34" i="31"/>
  <c r="N35" i="31"/>
  <c r="N36" i="31"/>
  <c r="N37" i="31"/>
  <c r="N38" i="31"/>
  <c r="N39" i="31"/>
  <c r="N40" i="31"/>
  <c r="N41" i="31"/>
  <c r="N42" i="31"/>
  <c r="N43" i="31"/>
  <c r="N44" i="31"/>
  <c r="N45" i="31"/>
  <c r="N46" i="31"/>
  <c r="N47" i="31"/>
  <c r="N48" i="31"/>
  <c r="N49" i="31"/>
  <c r="N50" i="31"/>
  <c r="N51" i="31"/>
  <c r="N52" i="31"/>
  <c r="N53" i="31"/>
  <c r="N54" i="31"/>
  <c r="N55" i="31"/>
  <c r="N56" i="31"/>
  <c r="N57" i="31"/>
  <c r="N58" i="31"/>
  <c r="N59" i="31"/>
  <c r="N60" i="31"/>
  <c r="N61" i="31"/>
  <c r="N62" i="31"/>
  <c r="N63" i="31"/>
  <c r="N64" i="31"/>
  <c r="N65" i="31"/>
  <c r="N66" i="31"/>
  <c r="N17" i="31"/>
  <c r="M17" i="31"/>
  <c r="C39" i="12"/>
  <c r="C48" i="12"/>
  <c r="C40" i="12"/>
  <c r="C49" i="12"/>
  <c r="C41" i="12"/>
  <c r="C50" i="12"/>
  <c r="C42" i="12"/>
  <c r="C51" i="12"/>
  <c r="C43" i="12"/>
  <c r="C52" i="12"/>
  <c r="C53" i="12"/>
  <c r="E59" i="27"/>
  <c r="E64" i="27"/>
  <c r="E114" i="27"/>
  <c r="M33" i="31"/>
  <c r="E108" i="27"/>
  <c r="E112" i="27"/>
  <c r="E79" i="27"/>
  <c r="E80" i="27"/>
  <c r="E97" i="10"/>
  <c r="J22" i="27"/>
  <c r="K108" i="10"/>
  <c r="K68" i="10"/>
  <c r="AO13" i="26"/>
  <c r="P111" i="27"/>
  <c r="AL13" i="26"/>
  <c r="O111" i="27"/>
  <c r="AI13" i="26"/>
  <c r="N111" i="27"/>
  <c r="AF13" i="26"/>
  <c r="M111" i="27"/>
  <c r="AC13" i="26"/>
  <c r="L111" i="27"/>
  <c r="Z13" i="26"/>
  <c r="P107" i="27"/>
  <c r="O107" i="27"/>
  <c r="N107" i="27"/>
  <c r="M107" i="27"/>
  <c r="L107" i="27"/>
  <c r="M22" i="27"/>
  <c r="P108" i="10"/>
  <c r="O108" i="10"/>
  <c r="N108" i="10"/>
  <c r="M108" i="10"/>
  <c r="L108" i="10"/>
  <c r="P106" i="10"/>
  <c r="O106" i="10"/>
  <c r="N106" i="10"/>
  <c r="M106" i="10"/>
  <c r="L106" i="10"/>
  <c r="K106" i="10"/>
  <c r="E68" i="10"/>
  <c r="P102" i="10"/>
  <c r="O102" i="10"/>
  <c r="N102" i="10"/>
  <c r="M102" i="10"/>
  <c r="L102" i="10"/>
  <c r="N58" i="10"/>
  <c r="N59" i="10"/>
  <c r="N61" i="10"/>
  <c r="N98" i="10"/>
  <c r="M36" i="31"/>
  <c r="N96" i="10"/>
  <c r="N66" i="10"/>
  <c r="K102" i="10"/>
  <c r="E59" i="10"/>
  <c r="E62" i="10"/>
  <c r="L46" i="32"/>
  <c r="L45" i="32"/>
  <c r="L43" i="32"/>
  <c r="L41" i="32"/>
  <c r="L39" i="32"/>
  <c r="L37" i="32"/>
  <c r="L35" i="32"/>
  <c r="L33" i="32"/>
  <c r="L31" i="32"/>
  <c r="L29" i="32"/>
  <c r="L27" i="32"/>
  <c r="L25" i="32"/>
  <c r="L23" i="32"/>
  <c r="L22" i="32"/>
  <c r="L21" i="32"/>
  <c r="L19" i="32"/>
  <c r="L17" i="32"/>
  <c r="L15" i="32"/>
  <c r="L13" i="32"/>
  <c r="L11" i="32"/>
  <c r="L9" i="32"/>
  <c r="L8" i="32"/>
  <c r="L7" i="32"/>
  <c r="L6" i="32"/>
  <c r="L5" i="32"/>
  <c r="L4" i="32"/>
  <c r="P103" i="27"/>
  <c r="P102" i="27"/>
  <c r="P101" i="27"/>
  <c r="E103" i="10"/>
  <c r="E63" i="10"/>
  <c r="E104" i="10"/>
  <c r="E64" i="10"/>
  <c r="E105" i="10"/>
  <c r="E65" i="10"/>
  <c r="E66" i="10"/>
  <c r="E107" i="10"/>
  <c r="E67" i="10"/>
  <c r="E69" i="10"/>
  <c r="E109" i="10"/>
  <c r="E70" i="10"/>
  <c r="E110" i="10"/>
  <c r="E72" i="10"/>
  <c r="E73" i="10"/>
  <c r="E74" i="10"/>
  <c r="E75" i="10"/>
  <c r="F58" i="10"/>
  <c r="F59" i="10"/>
  <c r="F61" i="10"/>
  <c r="F98" i="10"/>
  <c r="F96" i="10"/>
  <c r="F62" i="10"/>
  <c r="F103" i="10"/>
  <c r="F97" i="10"/>
  <c r="F63" i="10"/>
  <c r="F104" i="10"/>
  <c r="F64" i="10"/>
  <c r="F105" i="10"/>
  <c r="F65" i="10"/>
  <c r="F66" i="10"/>
  <c r="F107" i="10"/>
  <c r="F68" i="10"/>
  <c r="F69" i="10"/>
  <c r="F109" i="10"/>
  <c r="F70" i="10"/>
  <c r="F110" i="10"/>
  <c r="F71" i="10"/>
  <c r="F72" i="10"/>
  <c r="F73" i="10"/>
  <c r="F74" i="10"/>
  <c r="F75" i="10"/>
  <c r="G58" i="10"/>
  <c r="G59" i="10"/>
  <c r="G61" i="10"/>
  <c r="G98" i="10"/>
  <c r="G96" i="10"/>
  <c r="G62" i="10"/>
  <c r="G103" i="10"/>
  <c r="G97" i="10"/>
  <c r="G63" i="10"/>
  <c r="G104" i="10"/>
  <c r="G64" i="10"/>
  <c r="G105" i="10"/>
  <c r="G65" i="10"/>
  <c r="G66" i="10"/>
  <c r="G107" i="10"/>
  <c r="G67" i="10"/>
  <c r="G68" i="10"/>
  <c r="G69" i="10"/>
  <c r="G109" i="10"/>
  <c r="G70" i="10"/>
  <c r="G110" i="10"/>
  <c r="G71" i="10"/>
  <c r="G72" i="10"/>
  <c r="G73" i="10"/>
  <c r="G74" i="10"/>
  <c r="G75" i="10"/>
  <c r="H58" i="10"/>
  <c r="H59" i="10"/>
  <c r="H61" i="10"/>
  <c r="H98" i="10"/>
  <c r="H96" i="10"/>
  <c r="H62" i="10"/>
  <c r="H103" i="10"/>
  <c r="H97" i="10"/>
  <c r="H63" i="10"/>
  <c r="H104" i="10"/>
  <c r="H64" i="10"/>
  <c r="H105" i="10"/>
  <c r="H65" i="10"/>
  <c r="H66" i="10"/>
  <c r="H107" i="10"/>
  <c r="H67" i="10"/>
  <c r="H68" i="10"/>
  <c r="H69" i="10"/>
  <c r="H109" i="10"/>
  <c r="H70" i="10"/>
  <c r="H110" i="10"/>
  <c r="H71" i="10"/>
  <c r="H72" i="10"/>
  <c r="H73" i="10"/>
  <c r="H74" i="10"/>
  <c r="H75" i="10"/>
  <c r="I58" i="10"/>
  <c r="I59" i="10"/>
  <c r="I61" i="10"/>
  <c r="I98" i="10"/>
  <c r="I96" i="10"/>
  <c r="I62" i="10"/>
  <c r="I103" i="10"/>
  <c r="I97" i="10"/>
  <c r="I63" i="10"/>
  <c r="I104" i="10"/>
  <c r="I64" i="10"/>
  <c r="I105" i="10"/>
  <c r="I65" i="10"/>
  <c r="I66" i="10"/>
  <c r="I107" i="10"/>
  <c r="I67" i="10"/>
  <c r="I68" i="10"/>
  <c r="I69" i="10"/>
  <c r="I109" i="10"/>
  <c r="I70" i="10"/>
  <c r="I110" i="10"/>
  <c r="I71" i="10"/>
  <c r="I72" i="10"/>
  <c r="I73" i="10"/>
  <c r="I74" i="10"/>
  <c r="I75" i="10"/>
  <c r="J58" i="10"/>
  <c r="J59" i="10"/>
  <c r="J61" i="10"/>
  <c r="J98" i="10"/>
  <c r="J96" i="10"/>
  <c r="J62" i="10"/>
  <c r="J103" i="10"/>
  <c r="J97" i="10"/>
  <c r="J63" i="10"/>
  <c r="J104" i="10"/>
  <c r="J64" i="10"/>
  <c r="J105" i="10"/>
  <c r="J65" i="10"/>
  <c r="J66" i="10"/>
  <c r="J107" i="10"/>
  <c r="J67" i="10"/>
  <c r="J68" i="10"/>
  <c r="J69" i="10"/>
  <c r="J109" i="10"/>
  <c r="J70" i="10"/>
  <c r="J110" i="10"/>
  <c r="J71" i="10"/>
  <c r="J72" i="10"/>
  <c r="J73" i="10"/>
  <c r="J74" i="10"/>
  <c r="J75" i="10"/>
  <c r="K58" i="10"/>
  <c r="K59" i="10"/>
  <c r="K61" i="10"/>
  <c r="K98" i="10"/>
  <c r="K96" i="10"/>
  <c r="K62" i="10"/>
  <c r="K103" i="10"/>
  <c r="K97" i="10"/>
  <c r="K63" i="10"/>
  <c r="K104" i="10"/>
  <c r="K64" i="10"/>
  <c r="K105" i="10"/>
  <c r="K65" i="10"/>
  <c r="K66" i="10"/>
  <c r="K107" i="10"/>
  <c r="K67" i="10"/>
  <c r="K69" i="10"/>
  <c r="K109" i="10"/>
  <c r="K70" i="10"/>
  <c r="K110" i="10"/>
  <c r="K71" i="10"/>
  <c r="K72" i="10"/>
  <c r="K73" i="10"/>
  <c r="K74" i="10"/>
  <c r="K75" i="10"/>
  <c r="L58" i="10"/>
  <c r="L59" i="10"/>
  <c r="L61" i="10"/>
  <c r="L98" i="10"/>
  <c r="L96" i="10"/>
  <c r="L62" i="10"/>
  <c r="L103" i="10"/>
  <c r="L97" i="10"/>
  <c r="L63" i="10"/>
  <c r="L104" i="10"/>
  <c r="L64" i="10"/>
  <c r="L105" i="10"/>
  <c r="L65" i="10"/>
  <c r="L66" i="10"/>
  <c r="L107" i="10"/>
  <c r="L67" i="10"/>
  <c r="L68" i="10"/>
  <c r="L69" i="10"/>
  <c r="L109" i="10"/>
  <c r="L70" i="10"/>
  <c r="L110" i="10"/>
  <c r="L71" i="10"/>
  <c r="L72" i="10"/>
  <c r="L73" i="10"/>
  <c r="L74" i="10"/>
  <c r="L75" i="10"/>
  <c r="M58" i="10"/>
  <c r="M59" i="10"/>
  <c r="M61" i="10"/>
  <c r="M98" i="10"/>
  <c r="M96" i="10"/>
  <c r="M62" i="10"/>
  <c r="M103" i="10"/>
  <c r="M97" i="10"/>
  <c r="M63" i="10"/>
  <c r="M104" i="10"/>
  <c r="M64" i="10"/>
  <c r="M105" i="10"/>
  <c r="M65" i="10"/>
  <c r="M66" i="10"/>
  <c r="M107" i="10"/>
  <c r="M67" i="10"/>
  <c r="M68" i="10"/>
  <c r="M69" i="10"/>
  <c r="M109" i="10"/>
  <c r="M70" i="10"/>
  <c r="M110" i="10"/>
  <c r="M71" i="10"/>
  <c r="M72" i="10"/>
  <c r="M73" i="10"/>
  <c r="M74" i="10"/>
  <c r="M75" i="10"/>
  <c r="N62" i="10"/>
  <c r="N103" i="10"/>
  <c r="N97" i="10"/>
  <c r="N63" i="10"/>
  <c r="N104" i="10"/>
  <c r="N64" i="10"/>
  <c r="N105" i="10"/>
  <c r="N65" i="10"/>
  <c r="N107" i="10"/>
  <c r="N67" i="10"/>
  <c r="N68" i="10"/>
  <c r="N69" i="10"/>
  <c r="N109" i="10"/>
  <c r="N70" i="10"/>
  <c r="N110" i="10"/>
  <c r="N71" i="10"/>
  <c r="N72" i="10"/>
  <c r="N73" i="10"/>
  <c r="N74" i="10"/>
  <c r="N75" i="10"/>
  <c r="O58" i="10"/>
  <c r="O59" i="10"/>
  <c r="O61" i="10"/>
  <c r="O98" i="10"/>
  <c r="O96" i="10"/>
  <c r="O62" i="10"/>
  <c r="O103" i="10"/>
  <c r="O97" i="10"/>
  <c r="O63" i="10"/>
  <c r="O104" i="10"/>
  <c r="O64" i="10"/>
  <c r="O105" i="10"/>
  <c r="O65" i="10"/>
  <c r="O66" i="10"/>
  <c r="O107" i="10"/>
  <c r="O67" i="10"/>
  <c r="O68" i="10"/>
  <c r="O69" i="10"/>
  <c r="O109" i="10"/>
  <c r="O70" i="10"/>
  <c r="O110" i="10"/>
  <c r="O71" i="10"/>
  <c r="O72" i="10"/>
  <c r="O73" i="10"/>
  <c r="O74" i="10"/>
  <c r="O75" i="10"/>
  <c r="P58" i="10"/>
  <c r="P59" i="10"/>
  <c r="P61" i="10"/>
  <c r="P98" i="10"/>
  <c r="P96" i="10"/>
  <c r="P62" i="10"/>
  <c r="P103" i="10"/>
  <c r="P97" i="10"/>
  <c r="P63" i="10"/>
  <c r="P104" i="10"/>
  <c r="P64" i="10"/>
  <c r="P105" i="10"/>
  <c r="P65" i="10"/>
  <c r="P66" i="10"/>
  <c r="P107" i="10"/>
  <c r="P67" i="10"/>
  <c r="P68" i="10"/>
  <c r="P69" i="10"/>
  <c r="P109" i="10"/>
  <c r="P70" i="10"/>
  <c r="P110" i="10"/>
  <c r="P71" i="10"/>
  <c r="P72" i="10"/>
  <c r="P73" i="10"/>
  <c r="P74" i="10"/>
  <c r="P75" i="10"/>
  <c r="Q75" i="10"/>
  <c r="Q61" i="10"/>
  <c r="O103" i="27"/>
  <c r="O101" i="27"/>
  <c r="F103" i="27"/>
  <c r="F101" i="27"/>
  <c r="G103" i="27"/>
  <c r="G101" i="27"/>
  <c r="H103" i="27"/>
  <c r="H101" i="27"/>
  <c r="I103" i="27"/>
  <c r="I101" i="27"/>
  <c r="J103" i="27"/>
  <c r="J101" i="27"/>
  <c r="L103" i="27"/>
  <c r="L101" i="27"/>
  <c r="M103" i="27"/>
  <c r="M101" i="27"/>
  <c r="N103" i="27"/>
  <c r="N101" i="27"/>
  <c r="N102" i="27"/>
  <c r="H20" i="26"/>
  <c r="N23" i="12"/>
  <c r="N32" i="12"/>
  <c r="AO15" i="26"/>
  <c r="AL15" i="26"/>
  <c r="AI15" i="26"/>
  <c r="AF15" i="26"/>
  <c r="AC15" i="26"/>
  <c r="Z15" i="26"/>
  <c r="W15" i="26"/>
  <c r="T15" i="26"/>
  <c r="Q15" i="26"/>
  <c r="N15" i="26"/>
  <c r="K15" i="26"/>
  <c r="G15" i="27"/>
  <c r="M52" i="31"/>
  <c r="M53" i="31"/>
  <c r="M54" i="31"/>
  <c r="M55" i="31"/>
  <c r="M56" i="31"/>
  <c r="M57" i="31"/>
  <c r="M58" i="31"/>
  <c r="M59" i="31"/>
  <c r="M60" i="31"/>
  <c r="M61" i="31"/>
  <c r="M62" i="31"/>
  <c r="M63" i="31"/>
  <c r="M64" i="31"/>
  <c r="M65" i="31"/>
  <c r="M66" i="31"/>
  <c r="M18" i="31"/>
  <c r="M19" i="31"/>
  <c r="M20" i="31"/>
  <c r="M21" i="31"/>
  <c r="M22" i="31"/>
  <c r="M23" i="31"/>
  <c r="M24" i="31"/>
  <c r="M25" i="31"/>
  <c r="M26" i="31"/>
  <c r="M27" i="31"/>
  <c r="M28" i="31"/>
  <c r="M29" i="31"/>
  <c r="M30" i="31"/>
  <c r="M31" i="31"/>
  <c r="M32" i="31"/>
  <c r="M34" i="31"/>
  <c r="M35" i="31"/>
  <c r="M37" i="31"/>
  <c r="M38" i="31"/>
  <c r="M39" i="31"/>
  <c r="M40" i="31"/>
  <c r="M41" i="31"/>
  <c r="M42" i="31"/>
  <c r="M43" i="31"/>
  <c r="M44" i="31"/>
  <c r="M45" i="31"/>
  <c r="M46" i="31"/>
  <c r="M47" i="31"/>
  <c r="M48" i="31"/>
  <c r="M49" i="31"/>
  <c r="M50" i="31"/>
  <c r="M51" i="31"/>
  <c r="E43" i="12"/>
  <c r="E52" i="12"/>
  <c r="N43" i="12"/>
  <c r="M43" i="12"/>
  <c r="L43" i="12"/>
  <c r="K43" i="12"/>
  <c r="J43" i="12"/>
  <c r="I43" i="12"/>
  <c r="H43" i="12"/>
  <c r="G43" i="12"/>
  <c r="F43" i="12"/>
  <c r="D43" i="12"/>
  <c r="E42" i="12"/>
  <c r="E51" i="12"/>
  <c r="D42" i="12"/>
  <c r="N42" i="12"/>
  <c r="M42" i="12"/>
  <c r="L42" i="12"/>
  <c r="K42" i="12"/>
  <c r="J42" i="12"/>
  <c r="I42" i="12"/>
  <c r="H42" i="12"/>
  <c r="G42" i="12"/>
  <c r="F42" i="12"/>
  <c r="E41" i="12"/>
  <c r="D41" i="12"/>
  <c r="M41" i="12"/>
  <c r="L41" i="12"/>
  <c r="K41" i="12"/>
  <c r="J41" i="12"/>
  <c r="I41" i="12"/>
  <c r="H41" i="12"/>
  <c r="G41" i="12"/>
  <c r="F41" i="12"/>
  <c r="N41" i="12"/>
  <c r="E40" i="12"/>
  <c r="N40" i="12"/>
  <c r="M40" i="12"/>
  <c r="L40" i="12"/>
  <c r="K40" i="12"/>
  <c r="J40" i="12"/>
  <c r="I40" i="12"/>
  <c r="H40" i="12"/>
  <c r="G40" i="12"/>
  <c r="F40" i="12"/>
  <c r="D40" i="12"/>
  <c r="N39" i="12"/>
  <c r="N48" i="12"/>
  <c r="M39" i="12"/>
  <c r="L39" i="12"/>
  <c r="L48" i="12"/>
  <c r="K39" i="12"/>
  <c r="J39" i="12"/>
  <c r="J48" i="12"/>
  <c r="I39" i="12"/>
  <c r="I48" i="12"/>
  <c r="H39" i="12"/>
  <c r="G39" i="12"/>
  <c r="F39" i="12"/>
  <c r="E39" i="12"/>
  <c r="D39" i="12"/>
  <c r="D48" i="12"/>
  <c r="E23" i="12"/>
  <c r="E32" i="12"/>
  <c r="E22" i="12"/>
  <c r="E31" i="12"/>
  <c r="E21" i="12"/>
  <c r="E30" i="12"/>
  <c r="E20" i="12"/>
  <c r="E29" i="12"/>
  <c r="E19" i="12"/>
  <c r="E11" i="12"/>
  <c r="E50" i="12"/>
  <c r="O43" i="12"/>
  <c r="G44" i="12"/>
  <c r="K44" i="12"/>
  <c r="O42" i="12"/>
  <c r="H44" i="12"/>
  <c r="L44" i="12"/>
  <c r="O41" i="12"/>
  <c r="E44" i="12"/>
  <c r="D44" i="12"/>
  <c r="I44" i="12"/>
  <c r="M44" i="12"/>
  <c r="O40" i="12"/>
  <c r="F44" i="12"/>
  <c r="J44" i="12"/>
  <c r="N44" i="12"/>
  <c r="H48" i="12"/>
  <c r="F48" i="12"/>
  <c r="E48" i="12"/>
  <c r="M48" i="12"/>
  <c r="G48" i="12"/>
  <c r="K48" i="12"/>
  <c r="C44" i="12"/>
  <c r="O39" i="12"/>
  <c r="E49" i="12"/>
  <c r="E28" i="12"/>
  <c r="E33" i="12"/>
  <c r="E24" i="12"/>
  <c r="O44" i="12"/>
  <c r="E53" i="12"/>
  <c r="J14" i="10"/>
  <c r="B1" i="27"/>
  <c r="Q65" i="27"/>
  <c r="Q60" i="27"/>
  <c r="F62" i="27"/>
  <c r="G62" i="27"/>
  <c r="H62" i="27"/>
  <c r="I62" i="27"/>
  <c r="I61" i="27"/>
  <c r="J62" i="27"/>
  <c r="J61" i="27"/>
  <c r="K62" i="27"/>
  <c r="K61" i="27"/>
  <c r="L62" i="27"/>
  <c r="L61" i="27"/>
  <c r="M62" i="27"/>
  <c r="M61" i="27"/>
  <c r="N62" i="27"/>
  <c r="N61" i="27"/>
  <c r="O62" i="27"/>
  <c r="O61" i="27"/>
  <c r="P62" i="27"/>
  <c r="P61" i="27"/>
  <c r="F64" i="27"/>
  <c r="G64" i="27"/>
  <c r="H64" i="27"/>
  <c r="I64" i="27"/>
  <c r="J64" i="27"/>
  <c r="K64" i="27"/>
  <c r="L64" i="27"/>
  <c r="M64" i="27"/>
  <c r="N64" i="27"/>
  <c r="O64" i="27"/>
  <c r="P64" i="27"/>
  <c r="H61" i="27"/>
  <c r="G61" i="27"/>
  <c r="F61" i="27"/>
  <c r="P115" i="27"/>
  <c r="O115" i="27"/>
  <c r="N115" i="27"/>
  <c r="M115" i="27"/>
  <c r="L115" i="27"/>
  <c r="K115" i="27"/>
  <c r="J115" i="27"/>
  <c r="I115" i="27"/>
  <c r="H115" i="27"/>
  <c r="G115" i="27"/>
  <c r="F115" i="27"/>
  <c r="E115" i="27"/>
  <c r="P114" i="27"/>
  <c r="O114" i="27"/>
  <c r="N114" i="27"/>
  <c r="M114" i="27"/>
  <c r="L114" i="27"/>
  <c r="K114" i="27"/>
  <c r="J114" i="27"/>
  <c r="I114" i="27"/>
  <c r="H114" i="27"/>
  <c r="G114" i="27"/>
  <c r="F114" i="27"/>
  <c r="Q61" i="27"/>
  <c r="N52" i="12"/>
  <c r="N51" i="12"/>
  <c r="N50" i="12"/>
  <c r="N49" i="12"/>
  <c r="M52" i="12"/>
  <c r="M51" i="12"/>
  <c r="M50" i="12"/>
  <c r="M49" i="12"/>
  <c r="L52" i="12"/>
  <c r="L51" i="12"/>
  <c r="L50" i="12"/>
  <c r="L49" i="12"/>
  <c r="K52" i="12"/>
  <c r="K51" i="12"/>
  <c r="K50" i="12"/>
  <c r="K49" i="12"/>
  <c r="J52" i="12"/>
  <c r="J51" i="12"/>
  <c r="J50" i="12"/>
  <c r="J49" i="12"/>
  <c r="I52" i="12"/>
  <c r="I51" i="12"/>
  <c r="I50" i="12"/>
  <c r="I49" i="12"/>
  <c r="H52" i="12"/>
  <c r="H51" i="12"/>
  <c r="H50" i="12"/>
  <c r="H49" i="12"/>
  <c r="G52" i="12"/>
  <c r="G51" i="12"/>
  <c r="G50" i="12"/>
  <c r="G49" i="12"/>
  <c r="F52" i="12"/>
  <c r="F51" i="12"/>
  <c r="F50" i="12"/>
  <c r="D52" i="12"/>
  <c r="D51" i="12"/>
  <c r="D50" i="12"/>
  <c r="D49" i="12"/>
  <c r="E58" i="27"/>
  <c r="G53" i="12"/>
  <c r="I59" i="27"/>
  <c r="I63" i="27"/>
  <c r="I66" i="27"/>
  <c r="O52" i="12"/>
  <c r="D53" i="12"/>
  <c r="F59" i="27"/>
  <c r="G59" i="27"/>
  <c r="H53" i="12"/>
  <c r="I53" i="12"/>
  <c r="K59" i="27"/>
  <c r="K63" i="27"/>
  <c r="K66" i="27"/>
  <c r="L53" i="12"/>
  <c r="N59" i="27"/>
  <c r="N63" i="27"/>
  <c r="N66" i="27"/>
  <c r="M53" i="12"/>
  <c r="O59" i="27"/>
  <c r="O63" i="27"/>
  <c r="O66" i="27"/>
  <c r="O50" i="12"/>
  <c r="K53" i="12"/>
  <c r="M59" i="27"/>
  <c r="M63" i="27"/>
  <c r="M66" i="27"/>
  <c r="O49" i="12"/>
  <c r="O51" i="12"/>
  <c r="J53" i="12"/>
  <c r="L59" i="27"/>
  <c r="L63" i="27"/>
  <c r="L66" i="27"/>
  <c r="N53" i="12"/>
  <c r="P59" i="27"/>
  <c r="P63" i="27"/>
  <c r="P66" i="27"/>
  <c r="H66" i="27"/>
  <c r="G63" i="27"/>
  <c r="G66" i="27"/>
  <c r="F63" i="27"/>
  <c r="F66" i="27"/>
  <c r="J59" i="27"/>
  <c r="Q59" i="27"/>
  <c r="O48" i="12"/>
  <c r="O53" i="12"/>
  <c r="F75" i="27"/>
  <c r="F76" i="27"/>
  <c r="J63" i="27"/>
  <c r="J66" i="27"/>
  <c r="N58" i="27"/>
  <c r="J58" i="27"/>
  <c r="F58" i="27"/>
  <c r="P58" i="27"/>
  <c r="O58" i="27"/>
  <c r="M58" i="27"/>
  <c r="L58" i="27"/>
  <c r="K58" i="27"/>
  <c r="I58" i="27"/>
  <c r="H58" i="27"/>
  <c r="G58" i="27"/>
  <c r="D20" i="12"/>
  <c r="D29" i="12"/>
  <c r="F20" i="12"/>
  <c r="F29" i="12"/>
  <c r="G20" i="12"/>
  <c r="G29" i="12"/>
  <c r="H20" i="12"/>
  <c r="H29" i="12"/>
  <c r="I20" i="12"/>
  <c r="I29" i="12"/>
  <c r="J20" i="12"/>
  <c r="J29" i="12"/>
  <c r="K20" i="12"/>
  <c r="L20" i="12"/>
  <c r="L29" i="12"/>
  <c r="M20" i="12"/>
  <c r="M29" i="12"/>
  <c r="N20" i="12"/>
  <c r="N29" i="12"/>
  <c r="D21" i="12"/>
  <c r="D30" i="12"/>
  <c r="F21" i="12"/>
  <c r="F30" i="12"/>
  <c r="G21" i="12"/>
  <c r="G30" i="12"/>
  <c r="H21" i="12"/>
  <c r="H30" i="12"/>
  <c r="I21" i="12"/>
  <c r="I30" i="12"/>
  <c r="J21" i="12"/>
  <c r="J30" i="12"/>
  <c r="K21" i="12"/>
  <c r="K30" i="12"/>
  <c r="L21" i="12"/>
  <c r="L30" i="12"/>
  <c r="M21" i="12"/>
  <c r="M30" i="12"/>
  <c r="N21" i="12"/>
  <c r="N30" i="12"/>
  <c r="D22" i="12"/>
  <c r="D31" i="12"/>
  <c r="F22" i="12"/>
  <c r="F31" i="12"/>
  <c r="G22" i="12"/>
  <c r="G31" i="12"/>
  <c r="H22" i="12"/>
  <c r="H31" i="12"/>
  <c r="I22" i="12"/>
  <c r="I31" i="12"/>
  <c r="J22" i="12"/>
  <c r="J31" i="12"/>
  <c r="K22" i="12"/>
  <c r="K31" i="12"/>
  <c r="L22" i="12"/>
  <c r="L31" i="12"/>
  <c r="M22" i="12"/>
  <c r="M31" i="12"/>
  <c r="N22" i="12"/>
  <c r="N31" i="12"/>
  <c r="D23" i="12"/>
  <c r="D32" i="12"/>
  <c r="F23" i="12"/>
  <c r="F32" i="12"/>
  <c r="G23" i="12"/>
  <c r="G32" i="12"/>
  <c r="H23" i="12"/>
  <c r="H32" i="12"/>
  <c r="I23" i="12"/>
  <c r="I32" i="12"/>
  <c r="J23" i="12"/>
  <c r="J32" i="12"/>
  <c r="K23" i="12"/>
  <c r="K32" i="12"/>
  <c r="L23" i="12"/>
  <c r="L32" i="12"/>
  <c r="M23" i="12"/>
  <c r="M32" i="12"/>
  <c r="F19" i="12"/>
  <c r="F28" i="12"/>
  <c r="G19" i="12"/>
  <c r="G28" i="12"/>
  <c r="H19" i="12"/>
  <c r="H28" i="12"/>
  <c r="I19" i="12"/>
  <c r="I28" i="12"/>
  <c r="J19" i="12"/>
  <c r="J28" i="12"/>
  <c r="K19" i="12"/>
  <c r="K28" i="12"/>
  <c r="L19" i="12"/>
  <c r="L28" i="12"/>
  <c r="M19" i="12"/>
  <c r="M28" i="12"/>
  <c r="N19" i="12"/>
  <c r="N28" i="12"/>
  <c r="D19" i="12"/>
  <c r="D28" i="12"/>
  <c r="C20" i="12"/>
  <c r="C29" i="12"/>
  <c r="C21" i="12"/>
  <c r="C30" i="12"/>
  <c r="C22" i="12"/>
  <c r="C31" i="12"/>
  <c r="C23" i="12"/>
  <c r="C32" i="12"/>
  <c r="C19" i="12"/>
  <c r="C28" i="12"/>
  <c r="N11" i="12"/>
  <c r="M11" i="12"/>
  <c r="L11" i="12"/>
  <c r="K11" i="12"/>
  <c r="J11" i="12"/>
  <c r="I11" i="12"/>
  <c r="H11" i="12"/>
  <c r="G11" i="12"/>
  <c r="F11" i="12"/>
  <c r="D11" i="12"/>
  <c r="C11" i="12"/>
  <c r="O10" i="12"/>
  <c r="O9" i="12"/>
  <c r="O8" i="12"/>
  <c r="O7" i="12"/>
  <c r="O6" i="12"/>
  <c r="Q73" i="27"/>
  <c r="Q70" i="27"/>
  <c r="Q69" i="27"/>
  <c r="Q64" i="27"/>
  <c r="Q66" i="27"/>
  <c r="M23" i="27"/>
  <c r="F102" i="27"/>
  <c r="L102" i="27"/>
  <c r="H102" i="27"/>
  <c r="M102" i="27"/>
  <c r="O102" i="27"/>
  <c r="K102" i="27"/>
  <c r="G102" i="27"/>
  <c r="J102" i="27"/>
  <c r="I102" i="27"/>
  <c r="N76" i="27"/>
  <c r="K75" i="27"/>
  <c r="O32" i="12"/>
  <c r="D33" i="12"/>
  <c r="F54" i="10"/>
  <c r="K33" i="12"/>
  <c r="M54" i="10"/>
  <c r="M33" i="12"/>
  <c r="O54" i="10"/>
  <c r="L33" i="12"/>
  <c r="N54" i="10"/>
  <c r="H33" i="12"/>
  <c r="J54" i="10"/>
  <c r="G54" i="10"/>
  <c r="F33" i="12"/>
  <c r="H54" i="10"/>
  <c r="C33" i="12"/>
  <c r="E54" i="10"/>
  <c r="J33" i="12"/>
  <c r="L54" i="10"/>
  <c r="I33" i="12"/>
  <c r="K54" i="10"/>
  <c r="O29" i="12"/>
  <c r="I24" i="12"/>
  <c r="K53" i="10"/>
  <c r="O31" i="12"/>
  <c r="O30" i="12"/>
  <c r="J24" i="12"/>
  <c r="L53" i="10"/>
  <c r="K24" i="12"/>
  <c r="M53" i="10"/>
  <c r="N24" i="12"/>
  <c r="P53" i="10"/>
  <c r="N33" i="12"/>
  <c r="P54" i="10"/>
  <c r="M24" i="12"/>
  <c r="O53" i="10"/>
  <c r="G75" i="27"/>
  <c r="G76" i="27"/>
  <c r="O11" i="12"/>
  <c r="H24" i="12"/>
  <c r="J53" i="10"/>
  <c r="L24" i="12"/>
  <c r="N53" i="10"/>
  <c r="M76" i="27"/>
  <c r="M75" i="27"/>
  <c r="I76" i="27"/>
  <c r="I75" i="27"/>
  <c r="H76" i="27"/>
  <c r="H75" i="27"/>
  <c r="L76" i="27"/>
  <c r="L75" i="27"/>
  <c r="P76" i="27"/>
  <c r="P75" i="27"/>
  <c r="O76" i="27"/>
  <c r="J75" i="27"/>
  <c r="O75" i="27"/>
  <c r="J76" i="27"/>
  <c r="N75" i="27"/>
  <c r="K76" i="27"/>
  <c r="F77" i="27"/>
  <c r="N77" i="27"/>
  <c r="K77" i="27"/>
  <c r="H77" i="27"/>
  <c r="M77" i="27"/>
  <c r="G77" i="27"/>
  <c r="O77" i="27"/>
  <c r="J77" i="27"/>
  <c r="L77" i="27"/>
  <c r="P77" i="27"/>
  <c r="I77" i="27"/>
  <c r="Q77" i="27"/>
  <c r="Q76" i="27"/>
  <c r="Q75" i="27"/>
  <c r="P67" i="27"/>
  <c r="I67" i="27"/>
  <c r="F71" i="27"/>
  <c r="J71" i="27"/>
  <c r="N71" i="27"/>
  <c r="L67" i="27"/>
  <c r="M71" i="27"/>
  <c r="F67" i="27"/>
  <c r="J67" i="27"/>
  <c r="N67" i="27"/>
  <c r="G71" i="27"/>
  <c r="O71" i="27"/>
  <c r="H67" i="27"/>
  <c r="I71" i="27"/>
  <c r="M67" i="27"/>
  <c r="G67" i="27"/>
  <c r="O67" i="27"/>
  <c r="H71" i="27"/>
  <c r="L71" i="27"/>
  <c r="P71" i="27"/>
  <c r="D24" i="12"/>
  <c r="F53" i="10"/>
  <c r="F24" i="12"/>
  <c r="H53" i="10"/>
  <c r="C24" i="12"/>
  <c r="E53" i="10"/>
  <c r="G53" i="10"/>
  <c r="H19" i="26"/>
  <c r="AO21" i="26"/>
  <c r="AL21" i="26"/>
  <c r="AI21" i="26"/>
  <c r="AF21" i="26"/>
  <c r="AC21" i="26"/>
  <c r="Z21" i="26"/>
  <c r="W21" i="26"/>
  <c r="T21" i="26"/>
  <c r="Q21" i="26"/>
  <c r="N21" i="26"/>
  <c r="K21" i="26"/>
  <c r="H21" i="26"/>
  <c r="AO20" i="26"/>
  <c r="AL20" i="26"/>
  <c r="AI20" i="26"/>
  <c r="AF20" i="26"/>
  <c r="AC20" i="26"/>
  <c r="Z20" i="26"/>
  <c r="W20" i="26"/>
  <c r="T20" i="26"/>
  <c r="Q20" i="26"/>
  <c r="N20" i="26"/>
  <c r="K20" i="26"/>
  <c r="AO19" i="26"/>
  <c r="P112" i="27"/>
  <c r="P72" i="27"/>
  <c r="AL19" i="26"/>
  <c r="O112" i="27"/>
  <c r="O72" i="27"/>
  <c r="AI19" i="26"/>
  <c r="N112" i="27"/>
  <c r="N72" i="27"/>
  <c r="AF19" i="26"/>
  <c r="M112" i="27"/>
  <c r="M72" i="27"/>
  <c r="AC19" i="26"/>
  <c r="L112" i="27"/>
  <c r="L72" i="27"/>
  <c r="Z19" i="26"/>
  <c r="K112" i="27"/>
  <c r="K72" i="27"/>
  <c r="W19" i="26"/>
  <c r="J112" i="27"/>
  <c r="J72" i="27"/>
  <c r="T19" i="26"/>
  <c r="I112" i="27"/>
  <c r="I72" i="27"/>
  <c r="Q19" i="26"/>
  <c r="H112" i="27"/>
  <c r="H72" i="27"/>
  <c r="N19" i="26"/>
  <c r="G112" i="27"/>
  <c r="G72" i="27"/>
  <c r="K19" i="26"/>
  <c r="F112" i="27"/>
  <c r="F72" i="27"/>
  <c r="AO17" i="26"/>
  <c r="AL17" i="26"/>
  <c r="AI17" i="26"/>
  <c r="AF17" i="26"/>
  <c r="AC17" i="26"/>
  <c r="Z17" i="26"/>
  <c r="W17" i="26"/>
  <c r="T17" i="26"/>
  <c r="Q17" i="26"/>
  <c r="N17" i="26"/>
  <c r="K17" i="26"/>
  <c r="H17" i="26"/>
  <c r="H15" i="26"/>
  <c r="AO14" i="26"/>
  <c r="AL14" i="26"/>
  <c r="AI14" i="26"/>
  <c r="AF14" i="26"/>
  <c r="AC14" i="26"/>
  <c r="Z14" i="26"/>
  <c r="W14" i="26"/>
  <c r="T14" i="26"/>
  <c r="Q14" i="26"/>
  <c r="N14" i="26"/>
  <c r="K14" i="26"/>
  <c r="H14" i="26"/>
  <c r="W13" i="26"/>
  <c r="T13" i="26"/>
  <c r="Q13" i="26"/>
  <c r="N13" i="26"/>
  <c r="K13" i="26"/>
  <c r="H13" i="26"/>
  <c r="AO12" i="26"/>
  <c r="AL12" i="26"/>
  <c r="AI12" i="26"/>
  <c r="AF12" i="26"/>
  <c r="AC12" i="26"/>
  <c r="Z12" i="26"/>
  <c r="W12" i="26"/>
  <c r="T12" i="26"/>
  <c r="Q12" i="26"/>
  <c r="N12" i="26"/>
  <c r="K12" i="26"/>
  <c r="H12" i="26"/>
  <c r="AO11" i="26"/>
  <c r="AL11" i="26"/>
  <c r="AI11" i="26"/>
  <c r="AF11" i="26"/>
  <c r="AC11" i="26"/>
  <c r="Z11" i="26"/>
  <c r="W11" i="26"/>
  <c r="T11" i="26"/>
  <c r="Q11" i="26"/>
  <c r="N11" i="26"/>
  <c r="K11" i="26"/>
  <c r="H11" i="26"/>
  <c r="AO10" i="26"/>
  <c r="AL10" i="26"/>
  <c r="AI10" i="26"/>
  <c r="AF10" i="26"/>
  <c r="AC10" i="26"/>
  <c r="Z10" i="26"/>
  <c r="W10" i="26"/>
  <c r="T10" i="26"/>
  <c r="Q10" i="26"/>
  <c r="N10" i="26"/>
  <c r="K10" i="26"/>
  <c r="H10" i="26"/>
  <c r="AO9" i="26"/>
  <c r="AL9" i="26"/>
  <c r="AI9" i="26"/>
  <c r="AF9" i="26"/>
  <c r="AC9" i="26"/>
  <c r="Z9" i="26"/>
  <c r="W9" i="26"/>
  <c r="T9" i="26"/>
  <c r="Q9" i="26"/>
  <c r="N9" i="26"/>
  <c r="K9" i="26"/>
  <c r="H9" i="26"/>
  <c r="O108" i="27"/>
  <c r="O68" i="27"/>
  <c r="I108" i="27"/>
  <c r="I68" i="27"/>
  <c r="I74" i="27"/>
  <c r="I78" i="27"/>
  <c r="Q71" i="27"/>
  <c r="F108" i="27"/>
  <c r="F68" i="27"/>
  <c r="F74" i="27"/>
  <c r="F78" i="27"/>
  <c r="J108" i="27"/>
  <c r="J68" i="27"/>
  <c r="J74" i="27"/>
  <c r="J78" i="27"/>
  <c r="N108" i="27"/>
  <c r="N68" i="27"/>
  <c r="N74" i="27"/>
  <c r="N78" i="27"/>
  <c r="K108" i="27"/>
  <c r="K68" i="27"/>
  <c r="K74" i="27"/>
  <c r="K78" i="27"/>
  <c r="H108" i="27"/>
  <c r="H68" i="27"/>
  <c r="H74" i="27"/>
  <c r="H78" i="27"/>
  <c r="L108" i="27"/>
  <c r="L68" i="27"/>
  <c r="L74" i="27"/>
  <c r="L78" i="27"/>
  <c r="P108" i="27"/>
  <c r="P68" i="27"/>
  <c r="P74" i="27"/>
  <c r="P78" i="27"/>
  <c r="G108" i="27"/>
  <c r="G68" i="27"/>
  <c r="G74" i="27"/>
  <c r="G78" i="27"/>
  <c r="M108" i="27"/>
  <c r="M68" i="27"/>
  <c r="M74" i="27"/>
  <c r="M78" i="27"/>
  <c r="Q72" i="27"/>
  <c r="Q59" i="10"/>
  <c r="Q60" i="10"/>
  <c r="J189" i="24"/>
  <c r="I189" i="24"/>
  <c r="J188" i="24"/>
  <c r="I188" i="24"/>
  <c r="J187" i="24"/>
  <c r="I187" i="24"/>
  <c r="J186" i="24"/>
  <c r="I186" i="24"/>
  <c r="J185" i="24"/>
  <c r="I185" i="24"/>
  <c r="J184" i="24"/>
  <c r="I184" i="24"/>
  <c r="J183" i="24"/>
  <c r="I183" i="24"/>
  <c r="J182" i="24"/>
  <c r="I182" i="24"/>
  <c r="J181" i="24"/>
  <c r="I181" i="24"/>
  <c r="J180" i="24"/>
  <c r="I180" i="24"/>
  <c r="J179" i="24"/>
  <c r="I179" i="24"/>
  <c r="J178" i="24"/>
  <c r="I178" i="24"/>
  <c r="J177" i="24"/>
  <c r="I177" i="24"/>
  <c r="J176" i="24"/>
  <c r="I176" i="24"/>
  <c r="J175" i="24"/>
  <c r="I175" i="24"/>
  <c r="J174" i="24"/>
  <c r="I174" i="24"/>
  <c r="J173" i="24"/>
  <c r="I173" i="24"/>
  <c r="J172" i="24"/>
  <c r="I172" i="24"/>
  <c r="J171" i="24"/>
  <c r="I171" i="24"/>
  <c r="J170" i="24"/>
  <c r="I170" i="24"/>
  <c r="J169" i="24"/>
  <c r="I169" i="24"/>
  <c r="J168" i="24"/>
  <c r="I168" i="24"/>
  <c r="J167" i="24"/>
  <c r="I167" i="24"/>
  <c r="J166" i="24"/>
  <c r="I166" i="24"/>
  <c r="J165" i="24"/>
  <c r="I165" i="24"/>
  <c r="J164" i="24"/>
  <c r="I164" i="24"/>
  <c r="J163" i="24"/>
  <c r="I163" i="24"/>
  <c r="J162" i="24"/>
  <c r="I162" i="24"/>
  <c r="J161" i="24"/>
  <c r="I161" i="24"/>
  <c r="J160" i="24"/>
  <c r="I160" i="24"/>
  <c r="J159" i="24"/>
  <c r="I159" i="24"/>
  <c r="J158" i="24"/>
  <c r="I158" i="24"/>
  <c r="J157" i="24"/>
  <c r="I157" i="24"/>
  <c r="J156" i="24"/>
  <c r="I156" i="24"/>
  <c r="J155" i="24"/>
  <c r="I155" i="24"/>
  <c r="J154" i="24"/>
  <c r="I154" i="24"/>
  <c r="J153" i="24"/>
  <c r="I153" i="24"/>
  <c r="J152" i="24"/>
  <c r="I152" i="24"/>
  <c r="J151" i="24"/>
  <c r="I151" i="24"/>
  <c r="J150" i="24"/>
  <c r="I150" i="24"/>
  <c r="J149" i="24"/>
  <c r="I149" i="24"/>
  <c r="J148" i="24"/>
  <c r="I148" i="24"/>
  <c r="J147" i="24"/>
  <c r="I147" i="24"/>
  <c r="J146" i="24"/>
  <c r="I146" i="24"/>
  <c r="J145" i="24"/>
  <c r="I145" i="24"/>
  <c r="J144" i="24"/>
  <c r="I144" i="24"/>
  <c r="J143" i="24"/>
  <c r="I143" i="24"/>
  <c r="J142" i="24"/>
  <c r="I142" i="24"/>
  <c r="J141" i="24"/>
  <c r="I141" i="24"/>
  <c r="J140" i="24"/>
  <c r="I140" i="24"/>
  <c r="J139" i="24"/>
  <c r="I139" i="24"/>
  <c r="J138" i="24"/>
  <c r="I138" i="24"/>
  <c r="J137" i="24"/>
  <c r="I137" i="24"/>
  <c r="J136" i="24"/>
  <c r="I136" i="24"/>
  <c r="J135" i="24"/>
  <c r="I135" i="24"/>
  <c r="J134" i="24"/>
  <c r="I134" i="24"/>
  <c r="J133" i="24"/>
  <c r="I133" i="24"/>
  <c r="J132" i="24"/>
  <c r="I132" i="24"/>
  <c r="J131" i="24"/>
  <c r="I131" i="24"/>
  <c r="J130" i="24"/>
  <c r="I130" i="24"/>
  <c r="J129" i="24"/>
  <c r="I129" i="24"/>
  <c r="J128" i="24"/>
  <c r="I128" i="24"/>
  <c r="J127" i="24"/>
  <c r="I127" i="24"/>
  <c r="J126" i="24"/>
  <c r="I126" i="24"/>
  <c r="J125" i="24"/>
  <c r="I125" i="24"/>
  <c r="J124" i="24"/>
  <c r="I124" i="24"/>
  <c r="J123" i="24"/>
  <c r="I123" i="24"/>
  <c r="J122" i="24"/>
  <c r="I122" i="24"/>
  <c r="J121" i="24"/>
  <c r="I121" i="24"/>
  <c r="J120" i="24"/>
  <c r="I120" i="24"/>
  <c r="J119" i="24"/>
  <c r="I119" i="24"/>
  <c r="J118" i="24"/>
  <c r="I118" i="24"/>
  <c r="J117" i="24"/>
  <c r="I117" i="24"/>
  <c r="J116" i="24"/>
  <c r="I116" i="24"/>
  <c r="J115" i="24"/>
  <c r="I115" i="24"/>
  <c r="J114" i="24"/>
  <c r="I114" i="24"/>
  <c r="J113" i="24"/>
  <c r="I113" i="24"/>
  <c r="J112" i="24"/>
  <c r="I112" i="24"/>
  <c r="J111" i="24"/>
  <c r="I111" i="24"/>
  <c r="J110" i="24"/>
  <c r="I110" i="24"/>
  <c r="J109" i="24"/>
  <c r="I109" i="24"/>
  <c r="J108" i="24"/>
  <c r="I108" i="24"/>
  <c r="J107" i="24"/>
  <c r="I107" i="24"/>
  <c r="J106" i="24"/>
  <c r="I106" i="24"/>
  <c r="J105" i="24"/>
  <c r="I105" i="24"/>
  <c r="J104" i="24"/>
  <c r="I104" i="24"/>
  <c r="J103" i="24"/>
  <c r="I103" i="24"/>
  <c r="J102" i="24"/>
  <c r="I102" i="24"/>
  <c r="J101" i="24"/>
  <c r="I101" i="24"/>
  <c r="J100" i="24"/>
  <c r="I100" i="24"/>
  <c r="J99" i="24"/>
  <c r="I99" i="24"/>
  <c r="J98" i="24"/>
  <c r="I98" i="24"/>
  <c r="J97" i="24"/>
  <c r="I97" i="24"/>
  <c r="J96" i="24"/>
  <c r="I96" i="24"/>
  <c r="J95" i="24"/>
  <c r="I95" i="24"/>
  <c r="J94" i="24"/>
  <c r="I94" i="24"/>
  <c r="J93" i="24"/>
  <c r="I93" i="24"/>
  <c r="J92" i="24"/>
  <c r="I92" i="24"/>
  <c r="J91" i="24"/>
  <c r="I91" i="24"/>
  <c r="J90" i="24"/>
  <c r="I90" i="24"/>
  <c r="J89" i="24"/>
  <c r="I89" i="24"/>
  <c r="J88" i="24"/>
  <c r="I88" i="24"/>
  <c r="J87" i="24"/>
  <c r="I87" i="24"/>
  <c r="J86" i="24"/>
  <c r="I86" i="24"/>
  <c r="J85" i="24"/>
  <c r="I85" i="24"/>
  <c r="J84" i="24"/>
  <c r="I84" i="24"/>
  <c r="J83" i="24"/>
  <c r="I83" i="24"/>
  <c r="J82" i="24"/>
  <c r="I82" i="24"/>
  <c r="J81" i="24"/>
  <c r="I81" i="24"/>
  <c r="J80" i="24"/>
  <c r="I80" i="24"/>
  <c r="J79" i="24"/>
  <c r="I79" i="24"/>
  <c r="J78" i="24"/>
  <c r="I78" i="24"/>
  <c r="J77" i="24"/>
  <c r="I77" i="24"/>
  <c r="J76" i="24"/>
  <c r="I76" i="24"/>
  <c r="J75" i="24"/>
  <c r="I75" i="24"/>
  <c r="J74" i="24"/>
  <c r="I74" i="24"/>
  <c r="J73" i="24"/>
  <c r="I73" i="24"/>
  <c r="J72" i="24"/>
  <c r="I72" i="24"/>
  <c r="J71" i="24"/>
  <c r="I71" i="24"/>
  <c r="J70" i="24"/>
  <c r="I70" i="24"/>
  <c r="J69" i="24"/>
  <c r="I69" i="24"/>
  <c r="J68" i="24"/>
  <c r="I68" i="24"/>
  <c r="J67" i="24"/>
  <c r="I67" i="24"/>
  <c r="J66" i="24"/>
  <c r="I66" i="24"/>
  <c r="J65" i="24"/>
  <c r="I65" i="24"/>
  <c r="J64" i="24"/>
  <c r="I64" i="24"/>
  <c r="J63" i="24"/>
  <c r="I63" i="24"/>
  <c r="J62" i="24"/>
  <c r="I62" i="24"/>
  <c r="J61" i="24"/>
  <c r="I61" i="24"/>
  <c r="J60" i="24"/>
  <c r="I60" i="24"/>
  <c r="J59" i="24"/>
  <c r="I59" i="24"/>
  <c r="J58" i="24"/>
  <c r="I58" i="24"/>
  <c r="J57" i="24"/>
  <c r="I57" i="24"/>
  <c r="J56" i="24"/>
  <c r="I56" i="24"/>
  <c r="J55" i="24"/>
  <c r="I55" i="24"/>
  <c r="J54" i="24"/>
  <c r="I54" i="24"/>
  <c r="J53" i="24"/>
  <c r="I53" i="24"/>
  <c r="J52" i="24"/>
  <c r="I52" i="24"/>
  <c r="J51" i="24"/>
  <c r="I51" i="24"/>
  <c r="J50" i="24"/>
  <c r="I50" i="24"/>
  <c r="J49" i="24"/>
  <c r="I49" i="24"/>
  <c r="J48" i="24"/>
  <c r="I48" i="24"/>
  <c r="J47" i="24"/>
  <c r="I47" i="24"/>
  <c r="J46" i="24"/>
  <c r="I46" i="24"/>
  <c r="J45" i="24"/>
  <c r="I45" i="24"/>
  <c r="J44" i="24"/>
  <c r="I44" i="24"/>
  <c r="J43" i="24"/>
  <c r="I43" i="24"/>
  <c r="J42" i="24"/>
  <c r="I42" i="24"/>
  <c r="J41" i="24"/>
  <c r="I41" i="24"/>
  <c r="J40" i="24"/>
  <c r="I40" i="24"/>
  <c r="J39" i="24"/>
  <c r="I39" i="24"/>
  <c r="J38" i="24"/>
  <c r="I38" i="24"/>
  <c r="J37" i="24"/>
  <c r="I37" i="24"/>
  <c r="J36" i="24"/>
  <c r="I36" i="24"/>
  <c r="J35" i="24"/>
  <c r="I35" i="24"/>
  <c r="J34" i="24"/>
  <c r="I34" i="24"/>
  <c r="J33" i="24"/>
  <c r="I33" i="24"/>
  <c r="J32" i="24"/>
  <c r="I32" i="24"/>
  <c r="J31" i="24"/>
  <c r="I31" i="24"/>
  <c r="J30" i="24"/>
  <c r="I30" i="24"/>
  <c r="J29" i="24"/>
  <c r="I29" i="24"/>
  <c r="J28" i="24"/>
  <c r="I28" i="24"/>
  <c r="J27" i="24"/>
  <c r="I27" i="24"/>
  <c r="J26" i="24"/>
  <c r="I26" i="24"/>
  <c r="J25" i="24"/>
  <c r="I25" i="24"/>
  <c r="J24" i="24"/>
  <c r="I24" i="24"/>
  <c r="J23" i="24"/>
  <c r="I23" i="24"/>
  <c r="J22" i="24"/>
  <c r="I22" i="24"/>
  <c r="J21" i="24"/>
  <c r="I21" i="24"/>
  <c r="J20" i="24"/>
  <c r="I20" i="24"/>
  <c r="P79" i="27"/>
  <c r="P80" i="27"/>
  <c r="H79" i="27"/>
  <c r="H80" i="27"/>
  <c r="F79" i="27"/>
  <c r="F80" i="27"/>
  <c r="G79" i="27"/>
  <c r="G80" i="27"/>
  <c r="K79" i="27"/>
  <c r="K80" i="27"/>
  <c r="I79" i="27"/>
  <c r="I80" i="27"/>
  <c r="M79" i="27"/>
  <c r="M80" i="27"/>
  <c r="L79" i="27"/>
  <c r="L80" i="27"/>
  <c r="J79" i="27"/>
  <c r="J80" i="27"/>
  <c r="N79" i="27"/>
  <c r="N80" i="27"/>
  <c r="O74" i="27"/>
  <c r="O78" i="27"/>
  <c r="Q68" i="27"/>
  <c r="Q68" i="10"/>
  <c r="O79" i="27"/>
  <c r="O80" i="27"/>
  <c r="Q67" i="27"/>
  <c r="G57" i="10"/>
  <c r="P57" i="10"/>
  <c r="Q58" i="10"/>
  <c r="E57" i="10"/>
  <c r="H57" i="10"/>
  <c r="N57" i="10"/>
  <c r="M57" i="10"/>
  <c r="J57" i="10"/>
  <c r="I57" i="10"/>
  <c r="O57" i="10"/>
  <c r="F57" i="10"/>
  <c r="L57" i="10"/>
  <c r="K57" i="10"/>
  <c r="O20" i="12"/>
  <c r="Q74" i="27"/>
  <c r="Q78" i="27"/>
  <c r="O23" i="12"/>
  <c r="O19" i="12"/>
  <c r="O21" i="12"/>
  <c r="O22" i="12"/>
  <c r="Q58" i="27"/>
  <c r="Q80" i="27"/>
  <c r="Q79" i="27"/>
  <c r="Q72" i="10"/>
  <c r="Q71" i="10"/>
  <c r="Q70" i="10"/>
  <c r="G33" i="12"/>
  <c r="O28" i="12"/>
  <c r="G24" i="12"/>
  <c r="O24" i="12"/>
  <c r="I53" i="10"/>
  <c r="Q53" i="10"/>
  <c r="O33" i="12"/>
  <c r="I54" i="10"/>
  <c r="Q64" i="10"/>
  <c r="Q66" i="10"/>
  <c r="Q63" i="10"/>
  <c r="Q67" i="10"/>
  <c r="Q62" i="10"/>
  <c r="Q65" i="10"/>
  <c r="Q54" i="10"/>
  <c r="Q69" i="10"/>
  <c r="Q73" i="10"/>
  <c r="Q74" i="10"/>
</calcChain>
</file>

<file path=xl/sharedStrings.xml><?xml version="1.0" encoding="utf-8"?>
<sst xmlns="http://schemas.openxmlformats.org/spreadsheetml/2006/main" count="1513" uniqueCount="779">
  <si>
    <t>人件費試算ツール</t>
    <rPh sb="0" eb="3">
      <t>ジンケンヒ</t>
    </rPh>
    <rPh sb="3" eb="5">
      <t>シサン</t>
    </rPh>
    <phoneticPr fontId="2"/>
  </si>
  <si>
    <t>１．はじめに</t>
    <phoneticPr fontId="2"/>
  </si>
  <si>
    <t>　・本ツールは、任期付正職員やパートタイム勤務職員を「新たに雇用する」または「雇用条件を変更する」ことを検討する場合に、</t>
    <rPh sb="2" eb="3">
      <t>ホン</t>
    </rPh>
    <rPh sb="8" eb="10">
      <t>ニンキ</t>
    </rPh>
    <rPh sb="10" eb="11">
      <t>ツキ</t>
    </rPh>
    <rPh sb="11" eb="14">
      <t>セイショクイン</t>
    </rPh>
    <rPh sb="21" eb="23">
      <t>キンム</t>
    </rPh>
    <rPh sb="23" eb="25">
      <t>ショクイン</t>
    </rPh>
    <rPh sb="27" eb="28">
      <t>アラ</t>
    </rPh>
    <rPh sb="30" eb="32">
      <t>コヨウ</t>
    </rPh>
    <rPh sb="39" eb="41">
      <t>コヨウ</t>
    </rPh>
    <rPh sb="41" eb="43">
      <t>ジョウケン</t>
    </rPh>
    <rPh sb="44" eb="46">
      <t>ヘンコウ</t>
    </rPh>
    <rPh sb="52" eb="54">
      <t>ケントウ</t>
    </rPh>
    <rPh sb="56" eb="58">
      <t>バアイ</t>
    </rPh>
    <phoneticPr fontId="2"/>
  </si>
  <si>
    <t>　・試算対象の雇用形態によりお使いいただくシートが異なります。</t>
    <rPh sb="2" eb="4">
      <t>シサン</t>
    </rPh>
    <rPh sb="4" eb="6">
      <t>タイショウ</t>
    </rPh>
    <rPh sb="7" eb="9">
      <t>コヨウ</t>
    </rPh>
    <rPh sb="9" eb="11">
      <t>ケイタイ</t>
    </rPh>
    <rPh sb="15" eb="16">
      <t>ツカ</t>
    </rPh>
    <rPh sb="25" eb="26">
      <t>コト</t>
    </rPh>
    <phoneticPr fontId="2"/>
  </si>
  <si>
    <t>　　次項にて使用するシートを確認の上、試算を進めてください。</t>
    <rPh sb="2" eb="4">
      <t>ジコウ</t>
    </rPh>
    <rPh sb="6" eb="8">
      <t>シヨウ</t>
    </rPh>
    <rPh sb="14" eb="16">
      <t>カクニン</t>
    </rPh>
    <rPh sb="17" eb="18">
      <t>ウエ</t>
    </rPh>
    <rPh sb="19" eb="21">
      <t>シサン</t>
    </rPh>
    <rPh sb="22" eb="23">
      <t>スス</t>
    </rPh>
    <phoneticPr fontId="2"/>
  </si>
  <si>
    <t>２．使用する試算シートを確認する。</t>
    <rPh sb="2" eb="4">
      <t>シヨウ</t>
    </rPh>
    <rPh sb="6" eb="8">
      <t>シサン</t>
    </rPh>
    <rPh sb="12" eb="14">
      <t>カクニン</t>
    </rPh>
    <phoneticPr fontId="2"/>
  </si>
  <si>
    <t>　雇用を予定する職名により、使用するシートが異なります。下記を参考に、使用するシートを確認してください。</t>
    <rPh sb="28" eb="30">
      <t>カキ</t>
    </rPh>
    <rPh sb="31" eb="33">
      <t>サンコウ</t>
    </rPh>
    <rPh sb="35" eb="37">
      <t>シヨウ</t>
    </rPh>
    <rPh sb="43" eb="45">
      <t>カクニン</t>
    </rPh>
    <phoneticPr fontId="2"/>
  </si>
  <si>
    <t>（１）「2-1試算シート_年俸制」を使用する職名</t>
    <rPh sb="7" eb="9">
      <t>シサン</t>
    </rPh>
    <rPh sb="13" eb="16">
      <t>ネンポウセイ</t>
    </rPh>
    <rPh sb="18" eb="20">
      <t>シヨウ</t>
    </rPh>
    <rPh sb="22" eb="24">
      <t>ショクメイ</t>
    </rPh>
    <phoneticPr fontId="2"/>
  </si>
  <si>
    <t>　　　勤務時間は週38.75時間、給与形態は年俸制が適用となる。</t>
    <rPh sb="3" eb="5">
      <t>キンム</t>
    </rPh>
    <rPh sb="5" eb="7">
      <t>ジカン</t>
    </rPh>
    <rPh sb="14" eb="16">
      <t>ジカン</t>
    </rPh>
    <rPh sb="17" eb="19">
      <t>キュウヨ</t>
    </rPh>
    <rPh sb="19" eb="21">
      <t>ケイタイ</t>
    </rPh>
    <rPh sb="22" eb="25">
      <t>ネンポウセイ</t>
    </rPh>
    <rPh sb="26" eb="28">
      <t>テキヨウ</t>
    </rPh>
    <phoneticPr fontId="2"/>
  </si>
  <si>
    <t>　　１）任期付正職員　　　　　：特任教員、特任准教授、特任講師、特任助教、研究員</t>
    <rPh sb="4" eb="6">
      <t>ニンキ</t>
    </rPh>
    <rPh sb="6" eb="7">
      <t>ツ</t>
    </rPh>
    <rPh sb="7" eb="10">
      <t>セイショクイン</t>
    </rPh>
    <phoneticPr fontId="2"/>
  </si>
  <si>
    <t>　　２）契約職員　　　　　　　：事務補佐員、技術補佐員など</t>
    <rPh sb="4" eb="6">
      <t>ケイヤク</t>
    </rPh>
    <rPh sb="6" eb="8">
      <t>ショクイン</t>
    </rPh>
    <rPh sb="16" eb="18">
      <t>ジム</t>
    </rPh>
    <rPh sb="18" eb="21">
      <t>ホサイン</t>
    </rPh>
    <rPh sb="22" eb="24">
      <t>ギジュツ</t>
    </rPh>
    <rPh sb="24" eb="27">
      <t>ホサイン</t>
    </rPh>
    <phoneticPr fontId="2"/>
  </si>
  <si>
    <t>　　３）限定職員（フルタイム）：事務員、技術員、用務員など</t>
    <rPh sb="4" eb="6">
      <t>ゲンテイ</t>
    </rPh>
    <rPh sb="6" eb="8">
      <t>ショクイン</t>
    </rPh>
    <rPh sb="16" eb="19">
      <t>ジムイン</t>
    </rPh>
    <rPh sb="20" eb="23">
      <t>ギジュツイン</t>
    </rPh>
    <rPh sb="24" eb="27">
      <t>ヨウムイン</t>
    </rPh>
    <phoneticPr fontId="2"/>
  </si>
  <si>
    <t>（２）「2-2試算シート_時給」を使用する職名</t>
    <rPh sb="7" eb="9">
      <t>シサン</t>
    </rPh>
    <rPh sb="13" eb="15">
      <t>ジキュウ</t>
    </rPh>
    <rPh sb="17" eb="19">
      <t>シヨウ</t>
    </rPh>
    <rPh sb="21" eb="23">
      <t>ショクメイ</t>
    </rPh>
    <phoneticPr fontId="2"/>
  </si>
  <si>
    <t>　　　勤務時間は週30時間までの範囲で曜日ごとに指定、給与形態は時間給が適用となる。</t>
    <rPh sb="3" eb="5">
      <t>キンム</t>
    </rPh>
    <rPh sb="5" eb="7">
      <t>ジカン</t>
    </rPh>
    <rPh sb="8" eb="9">
      <t>シュウ</t>
    </rPh>
    <rPh sb="11" eb="13">
      <t>ジカン</t>
    </rPh>
    <rPh sb="16" eb="18">
      <t>ハンイ</t>
    </rPh>
    <rPh sb="19" eb="21">
      <t>ヨウビ</t>
    </rPh>
    <rPh sb="24" eb="26">
      <t>シテイ</t>
    </rPh>
    <rPh sb="27" eb="29">
      <t>キュウヨ</t>
    </rPh>
    <rPh sb="29" eb="31">
      <t>ケイタイ</t>
    </rPh>
    <rPh sb="32" eb="35">
      <t>ジカンキュウ</t>
    </rPh>
    <rPh sb="36" eb="38">
      <t>テキヨウ</t>
    </rPh>
    <phoneticPr fontId="2"/>
  </si>
  <si>
    <t>　　１）パートタイム勤務職員　：事務補佐員、技術補佐員、特任教員、特任准教授、特任講師、特任助教、研究員、研究アシスタント、</t>
    <rPh sb="10" eb="12">
      <t>キンム</t>
    </rPh>
    <rPh sb="12" eb="14">
      <t>ショクイン</t>
    </rPh>
    <rPh sb="16" eb="18">
      <t>ジム</t>
    </rPh>
    <rPh sb="18" eb="21">
      <t>ホサイン</t>
    </rPh>
    <rPh sb="22" eb="24">
      <t>ギジュツ</t>
    </rPh>
    <rPh sb="24" eb="27">
      <t>ホサイン</t>
    </rPh>
    <rPh sb="53" eb="55">
      <t>ケンキュウ</t>
    </rPh>
    <phoneticPr fontId="2"/>
  </si>
  <si>
    <t>　　　TA、RA、短期パート</t>
    <phoneticPr fontId="2"/>
  </si>
  <si>
    <t>　　２）限定職員（短時間）　　：事務員、技術員、用務員など</t>
    <rPh sb="4" eb="6">
      <t>ゲンテイ</t>
    </rPh>
    <rPh sb="6" eb="8">
      <t>ショクイン</t>
    </rPh>
    <rPh sb="9" eb="12">
      <t>タンジカン</t>
    </rPh>
    <rPh sb="16" eb="19">
      <t>ジムイン</t>
    </rPh>
    <rPh sb="20" eb="23">
      <t>ギジュツイン</t>
    </rPh>
    <rPh sb="24" eb="27">
      <t>ヨウムイン</t>
    </rPh>
    <phoneticPr fontId="2"/>
  </si>
  <si>
    <t>年俸制適用職員（任期付正職員、契約職員、限定職員（フルタイム））　試算表</t>
    <phoneticPr fontId="2"/>
  </si>
  <si>
    <t>※</t>
    <phoneticPr fontId="2"/>
  </si>
  <si>
    <t>のセルを選択・入力してください。</t>
    <rPh sb="4" eb="6">
      <t>センタク</t>
    </rPh>
    <rPh sb="7" eb="9">
      <t>ニュウリョク</t>
    </rPh>
    <phoneticPr fontId="2"/>
  </si>
  <si>
    <r>
      <t>〇試算対象者氏名等　　</t>
    </r>
    <r>
      <rPr>
        <sz val="12"/>
        <rFont val="メイリオ"/>
        <family val="3"/>
        <charset val="128"/>
      </rPr>
      <t>※この項目の入力は任意です。複数名の試算等をする場合のメモ等にお使いください。</t>
    </r>
    <rPh sb="1" eb="3">
      <t>シサン</t>
    </rPh>
    <rPh sb="3" eb="6">
      <t>タイショウシャ</t>
    </rPh>
    <rPh sb="6" eb="8">
      <t>シメイ</t>
    </rPh>
    <rPh sb="8" eb="9">
      <t>トウ</t>
    </rPh>
    <rPh sb="14" eb="16">
      <t>コウモク</t>
    </rPh>
    <rPh sb="17" eb="19">
      <t>ニュウリョク</t>
    </rPh>
    <rPh sb="20" eb="22">
      <t>ニンイ</t>
    </rPh>
    <rPh sb="25" eb="27">
      <t>フクスウ</t>
    </rPh>
    <rPh sb="27" eb="28">
      <t>メイ</t>
    </rPh>
    <rPh sb="29" eb="31">
      <t>シサン</t>
    </rPh>
    <rPh sb="31" eb="32">
      <t>トウ</t>
    </rPh>
    <rPh sb="35" eb="37">
      <t>バアイ</t>
    </rPh>
    <rPh sb="40" eb="41">
      <t>トウ</t>
    </rPh>
    <rPh sb="43" eb="44">
      <t>ツカ</t>
    </rPh>
    <phoneticPr fontId="2"/>
  </si>
  <si>
    <t>個人番号</t>
    <rPh sb="0" eb="2">
      <t>コジン</t>
    </rPh>
    <rPh sb="2" eb="4">
      <t>バンゴウ</t>
    </rPh>
    <phoneticPr fontId="2"/>
  </si>
  <si>
    <t>氏名</t>
    <rPh sb="0" eb="2">
      <t>シメイ</t>
    </rPh>
    <phoneticPr fontId="2"/>
  </si>
  <si>
    <t>１．試算対象者の職名と年俸額を選択してください。</t>
    <rPh sb="2" eb="4">
      <t>シサン</t>
    </rPh>
    <rPh sb="4" eb="6">
      <t>タイショウ</t>
    </rPh>
    <rPh sb="6" eb="7">
      <t>シャ</t>
    </rPh>
    <rPh sb="8" eb="10">
      <t>ショクメイ</t>
    </rPh>
    <rPh sb="11" eb="14">
      <t>ネンポウガク</t>
    </rPh>
    <rPh sb="15" eb="17">
      <t>センタク</t>
    </rPh>
    <phoneticPr fontId="2"/>
  </si>
  <si>
    <t>職名</t>
    <rPh sb="0" eb="2">
      <t>ショクメイ</t>
    </rPh>
    <phoneticPr fontId="2"/>
  </si>
  <si>
    <t>参照：</t>
    <rPh sb="0" eb="2">
      <t>サンショウ</t>
    </rPh>
    <phoneticPr fontId="2"/>
  </si>
  <si>
    <t>＜年度途中での新規採用や財源の変更を検討される場合＞</t>
    <rPh sb="1" eb="3">
      <t>ネンド</t>
    </rPh>
    <rPh sb="3" eb="5">
      <t>トチュウ</t>
    </rPh>
    <rPh sb="7" eb="9">
      <t>シンキ</t>
    </rPh>
    <rPh sb="9" eb="11">
      <t>サイヨウ</t>
    </rPh>
    <rPh sb="12" eb="14">
      <t>ザイゲン</t>
    </rPh>
    <rPh sb="15" eb="17">
      <t>ヘンコウ</t>
    </rPh>
    <rPh sb="18" eb="20">
      <t>ケントウ</t>
    </rPh>
    <rPh sb="23" eb="25">
      <t>バアイ</t>
    </rPh>
    <phoneticPr fontId="2"/>
  </si>
  <si>
    <t>年俸額</t>
    <rPh sb="0" eb="3">
      <t>ネンポウガク</t>
    </rPh>
    <phoneticPr fontId="2"/>
  </si>
  <si>
    <t>・左記には、試算を行いたい期間における給与額を設定してください。</t>
    <rPh sb="1" eb="3">
      <t>サキ</t>
    </rPh>
    <rPh sb="6" eb="8">
      <t>シサン</t>
    </rPh>
    <rPh sb="9" eb="10">
      <t>オコナ</t>
    </rPh>
    <rPh sb="13" eb="15">
      <t>キカン</t>
    </rPh>
    <rPh sb="19" eb="22">
      <t>キュウヨガク</t>
    </rPh>
    <rPh sb="23" eb="25">
      <t>セッテイ</t>
    </rPh>
    <phoneticPr fontId="2"/>
  </si>
  <si>
    <t>・「３　試算」の表中「試算対象月フラグ」にて、各月を試算対象とするかどうかを</t>
    <rPh sb="4" eb="6">
      <t>シサン</t>
    </rPh>
    <rPh sb="8" eb="10">
      <t>ヒョウチュウ</t>
    </rPh>
    <rPh sb="11" eb="13">
      <t>シサン</t>
    </rPh>
    <rPh sb="13" eb="15">
      <t>タイショウ</t>
    </rPh>
    <rPh sb="15" eb="16">
      <t>ツキ</t>
    </rPh>
    <rPh sb="23" eb="25">
      <t>カクツキ</t>
    </rPh>
    <rPh sb="26" eb="28">
      <t>シサン</t>
    </rPh>
    <rPh sb="28" eb="30">
      <t>タイショウ</t>
    </rPh>
    <phoneticPr fontId="2"/>
  </si>
  <si>
    <t>月給</t>
    <rPh sb="0" eb="2">
      <t>ゲッキュウ</t>
    </rPh>
    <phoneticPr fontId="2"/>
  </si>
  <si>
    <t>円</t>
    <rPh sb="0" eb="1">
      <t>エン</t>
    </rPh>
    <phoneticPr fontId="2"/>
  </si>
  <si>
    <t>　　設定可能です。</t>
    <rPh sb="2" eb="4">
      <t>セッテイ</t>
    </rPh>
    <rPh sb="4" eb="6">
      <t>カノウ</t>
    </rPh>
    <phoneticPr fontId="2"/>
  </si>
  <si>
    <t>通勤手当</t>
    <rPh sb="0" eb="2">
      <t>ツウキン</t>
    </rPh>
    <rPh sb="2" eb="4">
      <t>テアテ</t>
    </rPh>
    <phoneticPr fontId="2"/>
  </si>
  <si>
    <t>※通勤手当額は採用後に提出いただく「通勤届」によって決定されるため、新規採用者については空白とするか，概算額を入力してください。</t>
    <rPh sb="1" eb="3">
      <t>ツウキン</t>
    </rPh>
    <rPh sb="3" eb="5">
      <t>テアテ</t>
    </rPh>
    <rPh sb="5" eb="6">
      <t>ガク</t>
    </rPh>
    <rPh sb="7" eb="9">
      <t>サイヨウ</t>
    </rPh>
    <rPh sb="9" eb="10">
      <t>ゴ</t>
    </rPh>
    <rPh sb="11" eb="13">
      <t>テイシュツ</t>
    </rPh>
    <rPh sb="18" eb="20">
      <t>ツウキン</t>
    </rPh>
    <rPh sb="20" eb="21">
      <t>トドケ</t>
    </rPh>
    <rPh sb="26" eb="28">
      <t>ケッテイ</t>
    </rPh>
    <rPh sb="34" eb="36">
      <t>シンキ</t>
    </rPh>
    <rPh sb="36" eb="38">
      <t>サイヨウ</t>
    </rPh>
    <rPh sb="38" eb="39">
      <t>シャ</t>
    </rPh>
    <rPh sb="44" eb="46">
      <t>クウハク</t>
    </rPh>
    <phoneticPr fontId="2"/>
  </si>
  <si>
    <t>【参考：勤務時間数等について】</t>
    <rPh sb="1" eb="3">
      <t>サンコウ</t>
    </rPh>
    <rPh sb="4" eb="6">
      <t>キンム</t>
    </rPh>
    <rPh sb="6" eb="8">
      <t>ジカン</t>
    </rPh>
    <rPh sb="8" eb="9">
      <t>スウ</t>
    </rPh>
    <rPh sb="9" eb="10">
      <t>トウ</t>
    </rPh>
    <phoneticPr fontId="2"/>
  </si>
  <si>
    <t>週勤務時間数</t>
    <rPh sb="0" eb="1">
      <t>シュウ</t>
    </rPh>
    <rPh sb="1" eb="3">
      <t>キンム</t>
    </rPh>
    <rPh sb="3" eb="5">
      <t>ジカン</t>
    </rPh>
    <rPh sb="5" eb="6">
      <t>スウ</t>
    </rPh>
    <phoneticPr fontId="2"/>
  </si>
  <si>
    <t>時間</t>
    <rPh sb="0" eb="2">
      <t>ジカン</t>
    </rPh>
    <phoneticPr fontId="2"/>
  </si>
  <si>
    <t>勤務曜日・日数</t>
    <rPh sb="0" eb="2">
      <t>キンム</t>
    </rPh>
    <rPh sb="2" eb="4">
      <t>ヨウビ</t>
    </rPh>
    <rPh sb="5" eb="7">
      <t>ニッスウ</t>
    </rPh>
    <phoneticPr fontId="2"/>
  </si>
  <si>
    <t>月～金曜日、5日間/週</t>
    <rPh sb="0" eb="1">
      <t>ゲツ</t>
    </rPh>
    <rPh sb="2" eb="5">
      <t>キンヨウビ</t>
    </rPh>
    <rPh sb="7" eb="9">
      <t>ニチカン</t>
    </rPh>
    <rPh sb="10" eb="11">
      <t>シュウ</t>
    </rPh>
    <phoneticPr fontId="2"/>
  </si>
  <si>
    <t>２．試算対象者の介護保険加入の有・無を入力してください。</t>
    <rPh sb="2" eb="4">
      <t>シサン</t>
    </rPh>
    <rPh sb="4" eb="7">
      <t>タイショウシャ</t>
    </rPh>
    <rPh sb="8" eb="10">
      <t>カイゴ</t>
    </rPh>
    <rPh sb="10" eb="12">
      <t>ホケン</t>
    </rPh>
    <rPh sb="12" eb="14">
      <t>カニュウ</t>
    </rPh>
    <rPh sb="15" eb="16">
      <t>アリ</t>
    </rPh>
    <rPh sb="17" eb="18">
      <t>ム</t>
    </rPh>
    <rPh sb="19" eb="21">
      <t>ニュウリョク</t>
    </rPh>
    <phoneticPr fontId="2"/>
  </si>
  <si>
    <t>　　※年俸制適用となる職員は、社会保険、雇用保険は加入「有」となります。</t>
    <rPh sb="3" eb="6">
      <t>ネンポウセイ</t>
    </rPh>
    <rPh sb="6" eb="8">
      <t>テキヨウ</t>
    </rPh>
    <rPh sb="11" eb="13">
      <t>ショクイン</t>
    </rPh>
    <rPh sb="15" eb="17">
      <t>シャカイ</t>
    </rPh>
    <rPh sb="17" eb="19">
      <t>ホケン</t>
    </rPh>
    <rPh sb="20" eb="22">
      <t>コヨウ</t>
    </rPh>
    <rPh sb="22" eb="24">
      <t>ホケン</t>
    </rPh>
    <rPh sb="25" eb="27">
      <t>カニュウ</t>
    </rPh>
    <rPh sb="28" eb="29">
      <t>アリ</t>
    </rPh>
    <phoneticPr fontId="2"/>
  </si>
  <si>
    <r>
      <t>　　※介護保険料は、</t>
    </r>
    <r>
      <rPr>
        <sz val="12"/>
        <color rgb="FFFF0000"/>
        <rFont val="メイリオ"/>
        <family val="3"/>
        <charset val="128"/>
      </rPr>
      <t>40歳到達日が属する月～65歳到達日が属する月の</t>
    </r>
    <r>
      <rPr>
        <sz val="12"/>
        <color indexed="10"/>
        <rFont val="メイリオ"/>
        <family val="3"/>
        <charset val="128"/>
      </rPr>
      <t>前月実績</t>
    </r>
    <r>
      <rPr>
        <sz val="12"/>
        <rFont val="メイリオ"/>
        <family val="3"/>
        <charset val="128"/>
      </rPr>
      <t>まで徴収されます。試算対象者が当該年齢以外の場合は加入「無」としてください。</t>
    </r>
    <rPh sb="7" eb="8">
      <t>リョウ</t>
    </rPh>
    <rPh sb="47" eb="49">
      <t>シサン</t>
    </rPh>
    <rPh sb="49" eb="52">
      <t>タイショウシャ</t>
    </rPh>
    <rPh sb="53" eb="55">
      <t>トウガイ</t>
    </rPh>
    <rPh sb="55" eb="57">
      <t>ネンレイ</t>
    </rPh>
    <rPh sb="57" eb="59">
      <t>イガイ</t>
    </rPh>
    <rPh sb="60" eb="62">
      <t>バアイ</t>
    </rPh>
    <rPh sb="63" eb="65">
      <t>カニュウ</t>
    </rPh>
    <rPh sb="66" eb="67">
      <t>ナ</t>
    </rPh>
    <phoneticPr fontId="2"/>
  </si>
  <si>
    <t>　　　例1：40歳到達日が6月→4月、5月は加入「無」、6月以降は加入「有」　例2：65歳到達日が2月→1月まで加入「有」、2月以降は加入「無」</t>
    <rPh sb="3" eb="4">
      <t>レイ</t>
    </rPh>
    <rPh sb="8" eb="9">
      <t>サイ</t>
    </rPh>
    <rPh sb="9" eb="11">
      <t>トウタツ</t>
    </rPh>
    <rPh sb="11" eb="12">
      <t>ビ</t>
    </rPh>
    <rPh sb="14" eb="15">
      <t>ガツ</t>
    </rPh>
    <rPh sb="17" eb="18">
      <t>ガツ</t>
    </rPh>
    <rPh sb="20" eb="21">
      <t>ガツ</t>
    </rPh>
    <rPh sb="22" eb="24">
      <t>カニュウ</t>
    </rPh>
    <rPh sb="25" eb="26">
      <t>ナ</t>
    </rPh>
    <rPh sb="29" eb="30">
      <t>ガツ</t>
    </rPh>
    <rPh sb="30" eb="32">
      <t>イコウ</t>
    </rPh>
    <rPh sb="33" eb="35">
      <t>カニュウ</t>
    </rPh>
    <rPh sb="36" eb="37">
      <t>アリ</t>
    </rPh>
    <rPh sb="39" eb="40">
      <t>レイ</t>
    </rPh>
    <rPh sb="44" eb="45">
      <t>サイ</t>
    </rPh>
    <rPh sb="45" eb="47">
      <t>トウタツ</t>
    </rPh>
    <rPh sb="47" eb="48">
      <t>ビ</t>
    </rPh>
    <rPh sb="50" eb="51">
      <t>ガツ</t>
    </rPh>
    <rPh sb="53" eb="54">
      <t>ガツ</t>
    </rPh>
    <rPh sb="56" eb="58">
      <t>カニュウ</t>
    </rPh>
    <rPh sb="59" eb="60">
      <t>アリ</t>
    </rPh>
    <rPh sb="63" eb="64">
      <t>ガツ</t>
    </rPh>
    <rPh sb="64" eb="66">
      <t>イコウ</t>
    </rPh>
    <rPh sb="67" eb="69">
      <t>カニュウ</t>
    </rPh>
    <rPh sb="70" eb="71">
      <t>ナ</t>
    </rPh>
    <phoneticPr fontId="2"/>
  </si>
  <si>
    <t>のセルを選択してください。</t>
    <rPh sb="4" eb="6">
      <t>センタク</t>
    </rPh>
    <phoneticPr fontId="2"/>
  </si>
  <si>
    <t>４ 月</t>
    <rPh sb="2" eb="3">
      <t>ガツ</t>
    </rPh>
    <phoneticPr fontId="2"/>
  </si>
  <si>
    <t>５ 月</t>
    <rPh sb="2" eb="3">
      <t>ガツ</t>
    </rPh>
    <phoneticPr fontId="2"/>
  </si>
  <si>
    <t>６ 月</t>
    <rPh sb="2" eb="3">
      <t>ガツ</t>
    </rPh>
    <phoneticPr fontId="2"/>
  </si>
  <si>
    <t>７ 月</t>
    <rPh sb="2" eb="3">
      <t>ガツ</t>
    </rPh>
    <phoneticPr fontId="2"/>
  </si>
  <si>
    <t>８ 月</t>
    <rPh sb="2" eb="3">
      <t>ガツ</t>
    </rPh>
    <phoneticPr fontId="2"/>
  </si>
  <si>
    <t>９ 月</t>
    <rPh sb="2" eb="3">
      <t>ガツ</t>
    </rPh>
    <phoneticPr fontId="2"/>
  </si>
  <si>
    <t>１０ 月</t>
    <rPh sb="3" eb="4">
      <t>ガツ</t>
    </rPh>
    <phoneticPr fontId="2"/>
  </si>
  <si>
    <t>１１ 月</t>
    <rPh sb="3" eb="4">
      <t>ガツ</t>
    </rPh>
    <phoneticPr fontId="2"/>
  </si>
  <si>
    <t>１２ 月</t>
    <rPh sb="3" eb="4">
      <t>ガツ</t>
    </rPh>
    <phoneticPr fontId="2"/>
  </si>
  <si>
    <t>１ 月</t>
    <rPh sb="2" eb="3">
      <t>ガツ</t>
    </rPh>
    <phoneticPr fontId="2"/>
  </si>
  <si>
    <t>２ 月</t>
    <rPh sb="2" eb="3">
      <t>ガツ</t>
    </rPh>
    <phoneticPr fontId="2"/>
  </si>
  <si>
    <t>３ 月</t>
    <rPh sb="2" eb="3">
      <t>ガツ</t>
    </rPh>
    <phoneticPr fontId="2"/>
  </si>
  <si>
    <t>備考</t>
    <rPh sb="0" eb="2">
      <t>ビコウ</t>
    </rPh>
    <phoneticPr fontId="2"/>
  </si>
  <si>
    <t>社会保険
（健康保険、厚生年金）</t>
    <rPh sb="0" eb="2">
      <t>シャカイ</t>
    </rPh>
    <rPh sb="2" eb="4">
      <t>ホケン</t>
    </rPh>
    <rPh sb="6" eb="8">
      <t>ケンコウ</t>
    </rPh>
    <rPh sb="8" eb="10">
      <t>ホケン</t>
    </rPh>
    <rPh sb="11" eb="13">
      <t>コウセイ</t>
    </rPh>
    <rPh sb="13" eb="15">
      <t>ネンキン</t>
    </rPh>
    <phoneticPr fontId="2"/>
  </si>
  <si>
    <t>有</t>
  </si>
  <si>
    <t>※週21時間以上の場合は”有”となる。</t>
    <rPh sb="1" eb="2">
      <t>シュウ</t>
    </rPh>
    <rPh sb="4" eb="8">
      <t>ジカンイジョウ</t>
    </rPh>
    <rPh sb="9" eb="11">
      <t>バアイ</t>
    </rPh>
    <rPh sb="13" eb="14">
      <t>アリ</t>
    </rPh>
    <phoneticPr fontId="2"/>
  </si>
  <si>
    <t>介護保険</t>
    <rPh sb="0" eb="2">
      <t>カイゴ</t>
    </rPh>
    <rPh sb="2" eb="4">
      <t>ホケン</t>
    </rPh>
    <phoneticPr fontId="2"/>
  </si>
  <si>
    <t>※年度途中に40歳になる場合、到達月から"有"とすること。</t>
    <rPh sb="1" eb="3">
      <t>ネンド</t>
    </rPh>
    <rPh sb="3" eb="5">
      <t>トチュウ</t>
    </rPh>
    <rPh sb="8" eb="9">
      <t>サイ</t>
    </rPh>
    <rPh sb="12" eb="14">
      <t>バアイ</t>
    </rPh>
    <rPh sb="15" eb="17">
      <t>トウタツ</t>
    </rPh>
    <rPh sb="17" eb="18">
      <t>ツキ</t>
    </rPh>
    <rPh sb="21" eb="22">
      <t>ア</t>
    </rPh>
    <phoneticPr fontId="2"/>
  </si>
  <si>
    <t>雇用保険</t>
    <rPh sb="0" eb="2">
      <t>コヨウ</t>
    </rPh>
    <rPh sb="2" eb="4">
      <t>ホケン</t>
    </rPh>
    <phoneticPr fontId="2"/>
  </si>
  <si>
    <t>※週20時間以上の場合は”有”となる。</t>
    <rPh sb="1" eb="2">
      <t>シュウ</t>
    </rPh>
    <rPh sb="4" eb="8">
      <t>ジカンイジョウ</t>
    </rPh>
    <rPh sb="9" eb="11">
      <t>バアイ</t>
    </rPh>
    <rPh sb="13" eb="14">
      <t>アリ</t>
    </rPh>
    <phoneticPr fontId="2"/>
  </si>
  <si>
    <t>３．試算</t>
    <rPh sb="2" eb="4">
      <t>シサン</t>
    </rPh>
    <phoneticPr fontId="2"/>
  </si>
  <si>
    <t>＜注意事項＞</t>
    <rPh sb="1" eb="3">
      <t>チュウイ</t>
    </rPh>
    <rPh sb="3" eb="5">
      <t>ジコウ</t>
    </rPh>
    <phoneticPr fontId="2"/>
  </si>
  <si>
    <r>
      <t>　・試算は現時点での規程や保険料率等を適用して算出していますので、</t>
    </r>
    <r>
      <rPr>
        <b/>
        <u/>
        <sz val="14"/>
        <color rgb="FFFF0000"/>
        <rFont val="メイリオ"/>
        <family val="3"/>
        <charset val="128"/>
      </rPr>
      <t>あくまでも目安の金額</t>
    </r>
    <r>
      <rPr>
        <b/>
        <sz val="14"/>
        <rFont val="メイリオ"/>
        <family val="3"/>
        <charset val="128"/>
      </rPr>
      <t>としてご確認ください。</t>
    </r>
    <rPh sb="47" eb="49">
      <t>カクニン</t>
    </rPh>
    <phoneticPr fontId="2"/>
  </si>
  <si>
    <r>
      <t>　・</t>
    </r>
    <r>
      <rPr>
        <b/>
        <u/>
        <sz val="14"/>
        <color rgb="FFFF0000"/>
        <rFont val="メイリオ"/>
        <family val="3"/>
        <charset val="128"/>
      </rPr>
      <t>年度途中での新規採用や財源変更</t>
    </r>
    <r>
      <rPr>
        <b/>
        <sz val="14"/>
        <rFont val="メイリオ"/>
        <family val="3"/>
        <charset val="128"/>
      </rPr>
      <t>などによる試算を行う場合は、表中の</t>
    </r>
    <r>
      <rPr>
        <b/>
        <u/>
        <sz val="14"/>
        <color rgb="FFFF0000"/>
        <rFont val="メイリオ"/>
        <family val="3"/>
        <charset val="128"/>
      </rPr>
      <t>「試算対象月フラグ」にて試算不要な月を「無」</t>
    </r>
    <r>
      <rPr>
        <b/>
        <sz val="14"/>
        <rFont val="メイリオ"/>
        <family val="3"/>
        <charset val="128"/>
      </rPr>
      <t>としてください。</t>
    </r>
    <phoneticPr fontId="2"/>
  </si>
  <si>
    <t>　・超過勤務手当（裁量労働制が適用される者を除く）が見込まれる場合は、表中「超過勤務手当」欄へ直接入力してください。</t>
    <phoneticPr fontId="2"/>
  </si>
  <si>
    <r>
      <t>　・共同研究・受託研究・受託事業の場合は、さらに</t>
    </r>
    <r>
      <rPr>
        <b/>
        <u/>
        <sz val="14"/>
        <color rgb="FFFF0000"/>
        <rFont val="メイリオ"/>
        <family val="3"/>
        <charset val="128"/>
      </rPr>
      <t>消費税額</t>
    </r>
    <r>
      <rPr>
        <b/>
        <sz val="14"/>
        <rFont val="メイリオ"/>
        <family val="3"/>
        <charset val="128"/>
      </rPr>
      <t>を見込んでいただく必要があります。「４　消費税を加味した試算額」もご覧ください。</t>
    </r>
    <rPh sb="48" eb="51">
      <t>ショウヒゼイ</t>
    </rPh>
    <rPh sb="52" eb="54">
      <t>カミ</t>
    </rPh>
    <rPh sb="56" eb="58">
      <t>シサン</t>
    </rPh>
    <rPh sb="58" eb="59">
      <t>ガク</t>
    </rPh>
    <rPh sb="62" eb="63">
      <t>ラン</t>
    </rPh>
    <phoneticPr fontId="2"/>
  </si>
  <si>
    <t>区分</t>
    <rPh sb="0" eb="2">
      <t>クブン</t>
    </rPh>
    <phoneticPr fontId="2"/>
  </si>
  <si>
    <t>合　計</t>
    <rPh sb="0" eb="1">
      <t>ゴウ</t>
    </rPh>
    <rPh sb="2" eb="3">
      <t>ケイ</t>
    </rPh>
    <phoneticPr fontId="2"/>
  </si>
  <si>
    <t>試算対象月フラグ</t>
    <rPh sb="0" eb="2">
      <t>シサン</t>
    </rPh>
    <rPh sb="2" eb="4">
      <t>タイショウ</t>
    </rPh>
    <rPh sb="4" eb="5">
      <t>ツキ</t>
    </rPh>
    <phoneticPr fontId="2"/>
  </si>
  <si>
    <t>勤務日数</t>
  </si>
  <si>
    <t>勤務時間数</t>
    <rPh sb="0" eb="2">
      <t>キンム</t>
    </rPh>
    <rPh sb="2" eb="3">
      <t>トキ</t>
    </rPh>
    <rPh sb="3" eb="4">
      <t>アイダ</t>
    </rPh>
    <rPh sb="4" eb="5">
      <t>カズ</t>
    </rPh>
    <phoneticPr fontId="2"/>
  </si>
  <si>
    <t>欠勤</t>
    <rPh sb="0" eb="2">
      <t>ケッキン</t>
    </rPh>
    <phoneticPr fontId="2"/>
  </si>
  <si>
    <t>時間数</t>
    <phoneticPr fontId="2"/>
  </si>
  <si>
    <t>減額</t>
    <rPh sb="0" eb="2">
      <t>ゲンガク</t>
    </rPh>
    <phoneticPr fontId="2"/>
  </si>
  <si>
    <t>支給</t>
    <rPh sb="0" eb="2">
      <t>シキュウ</t>
    </rPh>
    <phoneticPr fontId="2"/>
  </si>
  <si>
    <t>基本年俸額</t>
    <rPh sb="0" eb="2">
      <t>キホン</t>
    </rPh>
    <rPh sb="2" eb="5">
      <t>ネンポウガク</t>
    </rPh>
    <phoneticPr fontId="2"/>
  </si>
  <si>
    <t>ー</t>
    <phoneticPr fontId="2"/>
  </si>
  <si>
    <t>給与月額</t>
    <rPh sb="0" eb="2">
      <t>キュウヨ</t>
    </rPh>
    <rPh sb="2" eb="4">
      <t>ゲツガク</t>
    </rPh>
    <phoneticPr fontId="2"/>
  </si>
  <si>
    <t>超過勤務手当</t>
    <rPh sb="0" eb="2">
      <t>チョウカ</t>
    </rPh>
    <rPh sb="2" eb="4">
      <t>キンム</t>
    </rPh>
    <rPh sb="4" eb="6">
      <t>テア</t>
    </rPh>
    <phoneticPr fontId="2"/>
  </si>
  <si>
    <t>支給額計</t>
    <rPh sb="0" eb="3">
      <t>シキュウガク</t>
    </rPh>
    <rPh sb="3" eb="4">
      <t>ケイ</t>
    </rPh>
    <phoneticPr fontId="2"/>
  </si>
  <si>
    <t>事業主負担分</t>
    <rPh sb="0" eb="2">
      <t>ジギョウ</t>
    </rPh>
    <rPh sb="2" eb="3">
      <t>ヌシ</t>
    </rPh>
    <rPh sb="3" eb="5">
      <t>フタン</t>
    </rPh>
    <rPh sb="5" eb="6">
      <t>ブン</t>
    </rPh>
    <phoneticPr fontId="2"/>
  </si>
  <si>
    <t>健康保険</t>
    <rPh sb="0" eb="2">
      <t>ケンコウ</t>
    </rPh>
    <rPh sb="2" eb="4">
      <t>ホケン</t>
    </rPh>
    <phoneticPr fontId="2"/>
  </si>
  <si>
    <t>厚生年金</t>
    <rPh sb="0" eb="2">
      <t>コウセイ</t>
    </rPh>
    <rPh sb="2" eb="4">
      <t>ネンキン</t>
    </rPh>
    <phoneticPr fontId="2"/>
  </si>
  <si>
    <t>退職等年金</t>
    <rPh sb="0" eb="2">
      <t>タイショク</t>
    </rPh>
    <rPh sb="2" eb="3">
      <t>トウ</t>
    </rPh>
    <rPh sb="3" eb="5">
      <t>ネンキン</t>
    </rPh>
    <phoneticPr fontId="2"/>
  </si>
  <si>
    <t>経過的公務上負担金</t>
    <phoneticPr fontId="2"/>
  </si>
  <si>
    <t>子ども・子育て拠出金</t>
    <rPh sb="0" eb="1">
      <t>コ</t>
    </rPh>
    <rPh sb="4" eb="6">
      <t>コソダ</t>
    </rPh>
    <rPh sb="7" eb="10">
      <t>キョシュツキン</t>
    </rPh>
    <phoneticPr fontId="2"/>
  </si>
  <si>
    <t>短期事務費</t>
    <rPh sb="0" eb="2">
      <t>タンキ</t>
    </rPh>
    <rPh sb="2" eb="5">
      <t>ジムヒ</t>
    </rPh>
    <phoneticPr fontId="2"/>
  </si>
  <si>
    <t>社会保険料計</t>
    <rPh sb="0" eb="2">
      <t>シャカイ</t>
    </rPh>
    <rPh sb="2" eb="5">
      <t>ホケンリョウ</t>
    </rPh>
    <rPh sb="5" eb="6">
      <t>ケイ</t>
    </rPh>
    <phoneticPr fontId="2"/>
  </si>
  <si>
    <t>労災保険</t>
    <rPh sb="0" eb="2">
      <t>ロウサイ</t>
    </rPh>
    <rPh sb="2" eb="4">
      <t>ホケン</t>
    </rPh>
    <phoneticPr fontId="2"/>
  </si>
  <si>
    <t>労働保険料計</t>
    <rPh sb="0" eb="2">
      <t>ロウドウ</t>
    </rPh>
    <rPh sb="2" eb="5">
      <t>ホケンリョウ</t>
    </rPh>
    <rPh sb="5" eb="6">
      <t>ケイ</t>
    </rPh>
    <phoneticPr fontId="2"/>
  </si>
  <si>
    <t>人件費見込み額</t>
    <rPh sb="0" eb="3">
      <t>ジンケンヒ</t>
    </rPh>
    <rPh sb="3" eb="5">
      <t>ミコ</t>
    </rPh>
    <rPh sb="6" eb="7">
      <t>ガク</t>
    </rPh>
    <phoneticPr fontId="2"/>
  </si>
  <si>
    <t>４．消費税を加味した試算額</t>
    <rPh sb="2" eb="5">
      <t>ショウヒゼイ</t>
    </rPh>
    <rPh sb="6" eb="8">
      <t>カミ</t>
    </rPh>
    <rPh sb="10" eb="12">
      <t>シサン</t>
    </rPh>
    <rPh sb="12" eb="13">
      <t>ガク</t>
    </rPh>
    <phoneticPr fontId="2"/>
  </si>
  <si>
    <t>消費税率</t>
    <rPh sb="0" eb="3">
      <t>ショウヒゼイ</t>
    </rPh>
    <rPh sb="3" eb="4">
      <t>リツ</t>
    </rPh>
    <phoneticPr fontId="2"/>
  </si>
  <si>
    <t>原則、プロジェクトコードの末尾がbの場合は8%,cの場合は10%となります。該当する％を選択してください。</t>
    <rPh sb="38" eb="40">
      <t>ガイトウ</t>
    </rPh>
    <rPh sb="44" eb="46">
      <t>センタク</t>
    </rPh>
    <phoneticPr fontId="2"/>
  </si>
  <si>
    <t>&lt;以下、事務担当者入力項目＞</t>
    <rPh sb="1" eb="3">
      <t>イカ</t>
    </rPh>
    <rPh sb="4" eb="6">
      <t>ジム</t>
    </rPh>
    <rPh sb="6" eb="9">
      <t>タントウシャ</t>
    </rPh>
    <rPh sb="9" eb="11">
      <t>ニュウリョク</t>
    </rPh>
    <rPh sb="11" eb="13">
      <t>コウモク</t>
    </rPh>
    <phoneticPr fontId="2"/>
  </si>
  <si>
    <t>標準報酬月額</t>
    <rPh sb="0" eb="2">
      <t>ヒョウジュン</t>
    </rPh>
    <rPh sb="2" eb="4">
      <t>ホウシュウ</t>
    </rPh>
    <rPh sb="4" eb="6">
      <t>ゲツガク</t>
    </rPh>
    <phoneticPr fontId="2"/>
  </si>
  <si>
    <t>短期</t>
    <rPh sb="0" eb="2">
      <t>タンキ</t>
    </rPh>
    <phoneticPr fontId="2"/>
  </si>
  <si>
    <t>長期</t>
    <rPh sb="0" eb="2">
      <t>チョウキ</t>
    </rPh>
    <phoneticPr fontId="2"/>
  </si>
  <si>
    <t>参考：年俸月額</t>
    <rPh sb="0" eb="2">
      <t>サンコウ</t>
    </rPh>
    <rPh sb="3" eb="5">
      <t>ネンポウ</t>
    </rPh>
    <rPh sb="5" eb="7">
      <t>ゲツガク</t>
    </rPh>
    <phoneticPr fontId="2"/>
  </si>
  <si>
    <t>各種保険料率</t>
    <rPh sb="0" eb="2">
      <t>カクシュ</t>
    </rPh>
    <rPh sb="2" eb="4">
      <t>ホケン</t>
    </rPh>
    <rPh sb="4" eb="5">
      <t>リョウ</t>
    </rPh>
    <rPh sb="5" eb="6">
      <t>リツ</t>
    </rPh>
    <phoneticPr fontId="2"/>
  </si>
  <si>
    <t>/1000</t>
  </si>
  <si>
    <t>円/月</t>
    <rPh sb="0" eb="1">
      <t>エン</t>
    </rPh>
    <rPh sb="2" eb="3">
      <t>ツキ</t>
    </rPh>
    <phoneticPr fontId="2"/>
  </si>
  <si>
    <t>非常勤年俸</t>
    <rPh sb="0" eb="3">
      <t>ヒジョウキン</t>
    </rPh>
    <rPh sb="3" eb="5">
      <t>ネンポウ</t>
    </rPh>
    <phoneticPr fontId="2"/>
  </si>
  <si>
    <t>金額</t>
    <rPh sb="0" eb="2">
      <t>キンガク</t>
    </rPh>
    <phoneticPr fontId="2"/>
  </si>
  <si>
    <t>年俸</t>
    <rPh sb="0" eb="2">
      <t>ネンポウ</t>
    </rPh>
    <phoneticPr fontId="2"/>
  </si>
  <si>
    <t>月額</t>
    <rPh sb="0" eb="2">
      <t>ゲツガク</t>
    </rPh>
    <phoneticPr fontId="2"/>
  </si>
  <si>
    <r>
      <t>2,520,000</t>
    </r>
    <r>
      <rPr>
        <sz val="12"/>
        <rFont val="ＭＳ Ｐゴシック"/>
        <family val="3"/>
        <charset val="128"/>
      </rPr>
      <t>円</t>
    </r>
    <phoneticPr fontId="2"/>
  </si>
  <si>
    <r>
      <t>210,000</t>
    </r>
    <r>
      <rPr>
        <sz val="12"/>
        <rFont val="ＭＳ Ｐゴシック"/>
        <family val="3"/>
        <charset val="128"/>
      </rPr>
      <t>円</t>
    </r>
    <phoneticPr fontId="2"/>
  </si>
  <si>
    <t>契約職員＆限定職員（フル）区分1　2,520,000円</t>
    <rPh sb="0" eb="2">
      <t>ケイヤク</t>
    </rPh>
    <rPh sb="2" eb="4">
      <t>ショクイン</t>
    </rPh>
    <rPh sb="5" eb="7">
      <t>ゲンテイ</t>
    </rPh>
    <rPh sb="7" eb="9">
      <t>ショクイン</t>
    </rPh>
    <phoneticPr fontId="2"/>
  </si>
  <si>
    <r>
      <t>2,700,000</t>
    </r>
    <r>
      <rPr>
        <sz val="12"/>
        <rFont val="ＭＳ Ｐゴシック"/>
        <family val="3"/>
        <charset val="128"/>
      </rPr>
      <t>円</t>
    </r>
    <phoneticPr fontId="2"/>
  </si>
  <si>
    <r>
      <t>225,000</t>
    </r>
    <r>
      <rPr>
        <sz val="12"/>
        <rFont val="ＭＳ Ｐゴシック"/>
        <family val="3"/>
        <charset val="128"/>
      </rPr>
      <t>円</t>
    </r>
    <phoneticPr fontId="2"/>
  </si>
  <si>
    <t>契約職員＆限定職員（フル）区分2　2,700,000円</t>
    <phoneticPr fontId="2"/>
  </si>
  <si>
    <r>
      <t>2,880,000</t>
    </r>
    <r>
      <rPr>
        <sz val="12"/>
        <rFont val="ＭＳ Ｐゴシック"/>
        <family val="3"/>
        <charset val="128"/>
      </rPr>
      <t>円</t>
    </r>
    <phoneticPr fontId="2"/>
  </si>
  <si>
    <r>
      <t>240,000</t>
    </r>
    <r>
      <rPr>
        <sz val="12"/>
        <rFont val="ＭＳ Ｐゴシック"/>
        <family val="3"/>
        <charset val="128"/>
      </rPr>
      <t>円</t>
    </r>
    <phoneticPr fontId="2"/>
  </si>
  <si>
    <t>契約職員＆限定職員（フル）区分3　2,880,000円</t>
    <phoneticPr fontId="2"/>
  </si>
  <si>
    <r>
      <t>3,060,000</t>
    </r>
    <r>
      <rPr>
        <sz val="12"/>
        <rFont val="ＭＳ Ｐゴシック"/>
        <family val="3"/>
        <charset val="128"/>
      </rPr>
      <t>円</t>
    </r>
    <phoneticPr fontId="2"/>
  </si>
  <si>
    <r>
      <t>255,000</t>
    </r>
    <r>
      <rPr>
        <sz val="12"/>
        <rFont val="ＭＳ Ｐゴシック"/>
        <family val="3"/>
        <charset val="128"/>
      </rPr>
      <t>円</t>
    </r>
    <phoneticPr fontId="2"/>
  </si>
  <si>
    <t>契約職員＆限定職員（フル）区分4　3,060,000円</t>
    <phoneticPr fontId="2"/>
  </si>
  <si>
    <r>
      <t>3,240,000</t>
    </r>
    <r>
      <rPr>
        <sz val="12"/>
        <rFont val="ＭＳ Ｐゴシック"/>
        <family val="3"/>
        <charset val="128"/>
      </rPr>
      <t>円</t>
    </r>
    <phoneticPr fontId="2"/>
  </si>
  <si>
    <r>
      <t>270,000</t>
    </r>
    <r>
      <rPr>
        <sz val="12"/>
        <rFont val="ＭＳ Ｐゴシック"/>
        <family val="3"/>
        <charset val="128"/>
      </rPr>
      <t>円</t>
    </r>
    <phoneticPr fontId="2"/>
  </si>
  <si>
    <t>契約職員＆限定職員（フル）区分5　3,240,000円</t>
    <phoneticPr fontId="2"/>
  </si>
  <si>
    <r>
      <t>3,420,000</t>
    </r>
    <r>
      <rPr>
        <sz val="12"/>
        <rFont val="ＭＳ Ｐゴシック"/>
        <family val="3"/>
        <charset val="128"/>
      </rPr>
      <t>円</t>
    </r>
    <phoneticPr fontId="2"/>
  </si>
  <si>
    <r>
      <t>285,000</t>
    </r>
    <r>
      <rPr>
        <sz val="12"/>
        <rFont val="ＭＳ Ｐゴシック"/>
        <family val="3"/>
        <charset val="128"/>
      </rPr>
      <t>円</t>
    </r>
    <phoneticPr fontId="2"/>
  </si>
  <si>
    <t>契約職員＆限定職員（フル）区分6　3,420,000円</t>
    <phoneticPr fontId="2"/>
  </si>
  <si>
    <r>
      <t>3,600,000</t>
    </r>
    <r>
      <rPr>
        <sz val="12"/>
        <rFont val="ＭＳ Ｐゴシック"/>
        <family val="3"/>
        <charset val="128"/>
      </rPr>
      <t>円</t>
    </r>
    <phoneticPr fontId="2"/>
  </si>
  <si>
    <r>
      <t>300,000</t>
    </r>
    <r>
      <rPr>
        <sz val="12"/>
        <rFont val="ＭＳ Ｐゴシック"/>
        <family val="3"/>
        <charset val="128"/>
      </rPr>
      <t>円</t>
    </r>
    <phoneticPr fontId="2"/>
  </si>
  <si>
    <t>契約職員＆限定職員（フル）区分7　3,600,000円</t>
    <phoneticPr fontId="2"/>
  </si>
  <si>
    <r>
      <t>3,780,000</t>
    </r>
    <r>
      <rPr>
        <sz val="12"/>
        <rFont val="ＭＳ Ｐゴシック"/>
        <family val="3"/>
        <charset val="128"/>
      </rPr>
      <t>円</t>
    </r>
    <phoneticPr fontId="2"/>
  </si>
  <si>
    <r>
      <t>315,000</t>
    </r>
    <r>
      <rPr>
        <sz val="12"/>
        <rFont val="ＭＳ Ｐゴシック"/>
        <family val="3"/>
        <charset val="128"/>
      </rPr>
      <t>円</t>
    </r>
    <phoneticPr fontId="2"/>
  </si>
  <si>
    <t>契約職員＆限定職員（フル）区分8　3,780,000円</t>
    <phoneticPr fontId="2"/>
  </si>
  <si>
    <r>
      <t>3,960,000</t>
    </r>
    <r>
      <rPr>
        <sz val="12"/>
        <rFont val="ＭＳ Ｐゴシック"/>
        <family val="3"/>
        <charset val="128"/>
      </rPr>
      <t>円</t>
    </r>
    <phoneticPr fontId="2"/>
  </si>
  <si>
    <r>
      <t>330,000</t>
    </r>
    <r>
      <rPr>
        <sz val="12"/>
        <rFont val="ＭＳ Ｐゴシック"/>
        <family val="3"/>
        <charset val="128"/>
      </rPr>
      <t>円</t>
    </r>
    <phoneticPr fontId="2"/>
  </si>
  <si>
    <t>契約職員＆限定職員（フル）区分9　3,960,000円</t>
    <phoneticPr fontId="2"/>
  </si>
  <si>
    <r>
      <t>4,140,000</t>
    </r>
    <r>
      <rPr>
        <sz val="12"/>
        <rFont val="ＭＳ Ｐゴシック"/>
        <family val="3"/>
        <charset val="128"/>
      </rPr>
      <t>円</t>
    </r>
    <phoneticPr fontId="2"/>
  </si>
  <si>
    <r>
      <t>345,000</t>
    </r>
    <r>
      <rPr>
        <sz val="12"/>
        <rFont val="ＭＳ Ｐゴシック"/>
        <family val="3"/>
        <charset val="128"/>
      </rPr>
      <t>円</t>
    </r>
    <phoneticPr fontId="2"/>
  </si>
  <si>
    <t>契約職員＆限定職員（フル）区分10　4,140,000円</t>
    <phoneticPr fontId="2"/>
  </si>
  <si>
    <r>
      <t>4,320,000</t>
    </r>
    <r>
      <rPr>
        <sz val="12"/>
        <rFont val="ＭＳ Ｐゴシック"/>
        <family val="3"/>
        <charset val="128"/>
      </rPr>
      <t>円</t>
    </r>
    <phoneticPr fontId="2"/>
  </si>
  <si>
    <r>
      <t>360,000</t>
    </r>
    <r>
      <rPr>
        <sz val="12"/>
        <rFont val="ＭＳ Ｐゴシック"/>
        <family val="3"/>
        <charset val="128"/>
      </rPr>
      <t>円</t>
    </r>
    <phoneticPr fontId="2"/>
  </si>
  <si>
    <t>契約職員＆限定職員（フル）区分11　4,320,000円</t>
    <phoneticPr fontId="2"/>
  </si>
  <si>
    <r>
      <t>4,500,000</t>
    </r>
    <r>
      <rPr>
        <sz val="12"/>
        <rFont val="ＭＳ Ｐゴシック"/>
        <family val="3"/>
        <charset val="128"/>
      </rPr>
      <t>円</t>
    </r>
    <phoneticPr fontId="2"/>
  </si>
  <si>
    <r>
      <t>375,000</t>
    </r>
    <r>
      <rPr>
        <sz val="12"/>
        <rFont val="ＭＳ Ｐゴシック"/>
        <family val="3"/>
        <charset val="128"/>
      </rPr>
      <t>円</t>
    </r>
    <phoneticPr fontId="2"/>
  </si>
  <si>
    <t>契約職員＆限定職員（フル）区分12　4,500,000円</t>
    <phoneticPr fontId="2"/>
  </si>
  <si>
    <t>任期付年俸</t>
    <rPh sb="0" eb="2">
      <t>ニンキ</t>
    </rPh>
    <rPh sb="2" eb="3">
      <t>ツ</t>
    </rPh>
    <rPh sb="3" eb="5">
      <t>ネンポウ</t>
    </rPh>
    <phoneticPr fontId="2"/>
  </si>
  <si>
    <t>短期標準報酬月額</t>
    <rPh sb="0" eb="2">
      <t>タンキ</t>
    </rPh>
    <rPh sb="2" eb="4">
      <t>ヒョウジュン</t>
    </rPh>
    <rPh sb="4" eb="6">
      <t>ホウシュウ</t>
    </rPh>
    <rPh sb="6" eb="8">
      <t>ゲツガク</t>
    </rPh>
    <phoneticPr fontId="2"/>
  </si>
  <si>
    <t>長期標準報酬月額</t>
    <rPh sb="0" eb="2">
      <t>チョウキ</t>
    </rPh>
    <rPh sb="2" eb="4">
      <t>ヒョウジュン</t>
    </rPh>
    <rPh sb="4" eb="6">
      <t>ホウシュウ</t>
    </rPh>
    <rPh sb="6" eb="8">
      <t>ゲツガク</t>
    </rPh>
    <phoneticPr fontId="2"/>
  </si>
  <si>
    <t>号数</t>
  </si>
  <si>
    <t>基本年俸額(円)</t>
  </si>
  <si>
    <t>年俸月額</t>
    <rPh sb="0" eb="2">
      <t>ネンポウ</t>
    </rPh>
    <rPh sb="2" eb="4">
      <t>ゲツガク</t>
    </rPh>
    <phoneticPr fontId="2"/>
  </si>
  <si>
    <t>任期付正職員　　1号数　3,300,000円</t>
  </si>
  <si>
    <t>任期付正職員　　2号数　3,360,000円</t>
  </si>
  <si>
    <t>任期付正職員　　3号数　3,420,000円</t>
  </si>
  <si>
    <t>任期付正職員　　4号数　3,480,000円</t>
  </si>
  <si>
    <t>任期付正職員　　5号数　3,540,000円</t>
  </si>
  <si>
    <t>任期付正職員　　6号数　3,600,000円</t>
  </si>
  <si>
    <t>任期付正職員　　7号数　3,660,000円</t>
  </si>
  <si>
    <t>任期付正職員　　8号数　3,720,000円</t>
  </si>
  <si>
    <t>任期付正職員　　9号数　3,780,000円</t>
  </si>
  <si>
    <t>任期付正職員　　10号数　3,840,000円</t>
  </si>
  <si>
    <t>任期付正職員　　11号数　3,900,000円</t>
  </si>
  <si>
    <t>任期付正職員　　12号数　3,960,000円</t>
  </si>
  <si>
    <t>任期付正職員　　13号数　4,020,000円</t>
  </si>
  <si>
    <t>任期付正職員　　14号数　4,080,000円</t>
  </si>
  <si>
    <t>任期付正職員　　15号数　4,140,000円</t>
  </si>
  <si>
    <t>任期付正職員　　16号数　4,200,000円</t>
  </si>
  <si>
    <t>任期付正職員　　17号数　4,260,000円</t>
  </si>
  <si>
    <t>任期付正職員　　18号数　4,320,000円</t>
  </si>
  <si>
    <t>任期付正職員　　19号数　4,380,000円</t>
  </si>
  <si>
    <t>任期付正職員　　20号数　4,440,000円</t>
  </si>
  <si>
    <t>任期付正職員　　21号数　4,500,000円</t>
  </si>
  <si>
    <t>任期付正職員　　22号数　4,560,000円</t>
  </si>
  <si>
    <t>任期付正職員　　23号数　4,620,000円</t>
  </si>
  <si>
    <t>任期付正職員　　24号数　4,680,000円</t>
  </si>
  <si>
    <t>任期付正職員　　25号数　4,740,000円</t>
  </si>
  <si>
    <t>任期付正職員　　26号数　4,800,000円</t>
  </si>
  <si>
    <t>任期付正職員　　27号数　4,860,000円</t>
  </si>
  <si>
    <t>任期付正職員　　28号数　4,920,000円</t>
  </si>
  <si>
    <t>任期付正職員　　29号数　4,980,000円</t>
  </si>
  <si>
    <t>任期付正職員　　30号数　5,040,000円</t>
  </si>
  <si>
    <t>任期付正職員　　31号数　5,100,000円</t>
  </si>
  <si>
    <t>任期付正職員　　32号数　5,160,000円</t>
  </si>
  <si>
    <t>任期付正職員　　33号数　5,220,000円</t>
  </si>
  <si>
    <t>任期付正職員　　34号数　5,280,000円</t>
  </si>
  <si>
    <t>任期付正職員　　35号数　5,340,000円</t>
  </si>
  <si>
    <t>任期付正職員　　36号数　5,400,000円</t>
  </si>
  <si>
    <t>任期付正職員　　37号数　5,460,000円</t>
  </si>
  <si>
    <t>任期付正職員　　38号数　5,520,000円</t>
  </si>
  <si>
    <t>任期付正職員　　39号数　5,580,000円</t>
  </si>
  <si>
    <t>任期付正職員　　40号数　5,640,000円</t>
  </si>
  <si>
    <t>任期付正職員　　41号数　5,700,000円</t>
  </si>
  <si>
    <t>任期付正職員　　42号数　5,760,000円</t>
  </si>
  <si>
    <t>任期付正職員　　43号数　5,820,000円</t>
  </si>
  <si>
    <t>任期付正職員　　44号数　5,880,000円</t>
  </si>
  <si>
    <t>任期付正職員　　45号数　5,940,000円</t>
  </si>
  <si>
    <t>任期付正職員　　46号数　6,000,000円</t>
  </si>
  <si>
    <t>任期付正職員　　47号数　6,060,000円</t>
  </si>
  <si>
    <t>任期付正職員　　48号数　6,120,000円</t>
  </si>
  <si>
    <t>任期付正職員　　49号数　6,180,000円</t>
  </si>
  <si>
    <t>任期付正職員　　50号数　6,240,000円</t>
  </si>
  <si>
    <t>任期付正職員　　51号数　6,300,000円</t>
  </si>
  <si>
    <t>任期付正職員　　52号数　6,360,000円</t>
  </si>
  <si>
    <t>任期付正職員　　53号数　6,420,000円</t>
  </si>
  <si>
    <t>任期付正職員　　54号数　6,480,000円</t>
  </si>
  <si>
    <t>任期付正職員　　55号数　6,540,000円</t>
  </si>
  <si>
    <t>任期付正職員　　56号数　6,600,000円</t>
  </si>
  <si>
    <t>任期付正職員　　57号数　6,660,000円</t>
  </si>
  <si>
    <t>任期付正職員　　58号数　6,720,000円</t>
  </si>
  <si>
    <t>任期付正職員　　59号数　6,780,000円</t>
  </si>
  <si>
    <t>任期付正職員　　60号数　6,840,000円</t>
  </si>
  <si>
    <t>任期付正職員　　61号数　6,900,000円</t>
  </si>
  <si>
    <t>任期付正職員　　62号数　6,960,000円</t>
  </si>
  <si>
    <t>任期付正職員　　63号数　7,020,000円</t>
  </si>
  <si>
    <t>任期付正職員　　64号数　7,080,000円</t>
  </si>
  <si>
    <t>任期付正職員　　65号数　7,140,000円</t>
  </si>
  <si>
    <t>任期付正職員　　66号数　7,200,000円</t>
  </si>
  <si>
    <t>任期付正職員　　67号数　7,260,000円</t>
  </si>
  <si>
    <t>任期付正職員　　68号数　7,320,000円</t>
  </si>
  <si>
    <t>任期付正職員　　69号数　7,380,000円</t>
  </si>
  <si>
    <t>任期付正職員　　70号数　7,440,000円</t>
  </si>
  <si>
    <t>任期付正職員　　71号数　7,500,000円</t>
  </si>
  <si>
    <t>任期付正職員　　72号数　7,560,000円</t>
  </si>
  <si>
    <t>任期付正職員　　73号数　7,620,000円</t>
  </si>
  <si>
    <t>任期付正職員　　74号数　7,680,000円</t>
  </si>
  <si>
    <t>任期付正職員　　75号数　7,740,000円</t>
  </si>
  <si>
    <t>任期付正職員　　76号数　7,800,000円</t>
  </si>
  <si>
    <t>任期付正職員　　77号数　7,860,000円</t>
  </si>
  <si>
    <t>任期付正職員　　78号数　7,920,000円</t>
  </si>
  <si>
    <t>任期付正職員　　79号数　7,980,000円</t>
  </si>
  <si>
    <t>任期付正職員　　80号数　8,040,000円</t>
  </si>
  <si>
    <t>任期付正職員　　81号数　8,100,000円</t>
  </si>
  <si>
    <t>任期付正職員　　82号数　8,160,000円</t>
  </si>
  <si>
    <t>任期付正職員　　83号数　8,220,000円</t>
  </si>
  <si>
    <t>任期付正職員　　84号数　8,280,000円</t>
  </si>
  <si>
    <t>任期付正職員　　85号数　8,340,000円</t>
  </si>
  <si>
    <t>任期付正職員　　86号数　8,400,000円</t>
  </si>
  <si>
    <t>任期付正職員　　87号数　8,460,000円</t>
  </si>
  <si>
    <t>任期付正職員　　88号数　8,520,000円</t>
  </si>
  <si>
    <t>任期付正職員　　89号数　8,580,000円</t>
  </si>
  <si>
    <t>任期付正職員　　90号数　8,640,000円</t>
  </si>
  <si>
    <t>任期付正職員　　91号数　8,700,000円</t>
  </si>
  <si>
    <t>任期付正職員　　92号数　8,760,000円</t>
  </si>
  <si>
    <t>任期付正職員　　93号数　8,820,000円</t>
  </si>
  <si>
    <t>任期付正職員　　94号数　8,880,000円</t>
  </si>
  <si>
    <t>任期付正職員　　95号数　8,940,000円</t>
  </si>
  <si>
    <t>任期付正職員　　96号数　9,000,000円</t>
  </si>
  <si>
    <t>任期付正職員　　97号数　9,060,000円</t>
  </si>
  <si>
    <t>任期付正職員　　98号数　9,120,000円</t>
  </si>
  <si>
    <t>任期付正職員　　99号数　9,180,000円</t>
  </si>
  <si>
    <t>任期付正職員　　100号数　9,240,000円</t>
  </si>
  <si>
    <t>任期付正職員　　101号数　9,300,000円</t>
  </si>
  <si>
    <t>任期付正職員　　102号数　9,360,000円</t>
  </si>
  <si>
    <t>任期付正職員　　103号数　9,420,000円</t>
  </si>
  <si>
    <t>任期付正職員　　104号数　9,480,000円</t>
  </si>
  <si>
    <t>任期付正職員　　105号数　9,540,000円</t>
  </si>
  <si>
    <t>任期付正職員　　106号数　9,600,000円</t>
  </si>
  <si>
    <t>任期付正職員　　107号数　9,660,000円</t>
  </si>
  <si>
    <t>任期付正職員　　108号数　9,720,000円</t>
  </si>
  <si>
    <t>任期付正職員　　109号数　9,780,000円</t>
  </si>
  <si>
    <t>任期付正職員　　110号数　9,840,000円</t>
  </si>
  <si>
    <t>任期付正職員　　111号数　9,900,000円</t>
  </si>
  <si>
    <t>任期付正職員　　112号数　9,960,000円</t>
  </si>
  <si>
    <t>任期付正職員　　113号数　10,020,000円</t>
  </si>
  <si>
    <t>任期付正職員　　114号数　10,080,000円</t>
  </si>
  <si>
    <t>任期付正職員　　115号数　10,140,000円</t>
  </si>
  <si>
    <t>任期付正職員　　116号数　10,200,000円</t>
  </si>
  <si>
    <t>任期付正職員　　117号数　10,260,000円</t>
  </si>
  <si>
    <t>任期付正職員　　118号数　10,320,000円</t>
  </si>
  <si>
    <t>任期付正職員　　119号数　10,380,000円</t>
  </si>
  <si>
    <t>任期付正職員　　120号数　10,440,000円</t>
  </si>
  <si>
    <t>任期付正職員　　121号数　10,500,000円</t>
  </si>
  <si>
    <t>任期付正職員　　122号数　10,560,000円</t>
  </si>
  <si>
    <t>任期付正職員　　123号数　10,620,000円</t>
  </si>
  <si>
    <t>任期付正職員　　124号数　10,680,000円</t>
  </si>
  <si>
    <t>任期付正職員　　125号数　10,740,000円</t>
  </si>
  <si>
    <t>任期付正職員　　126号数　10,800,000円</t>
  </si>
  <si>
    <t>任期付正職員　　127号数　10,860,000円</t>
  </si>
  <si>
    <t>任期付正職員　　128号数　10,920,000円</t>
  </si>
  <si>
    <t>任期付正職員　　129号数　10,980,000円</t>
  </si>
  <si>
    <t>任期付正職員　　130号数　11,040,000円</t>
  </si>
  <si>
    <t>任期付正職員　　131号数　11,100,000円</t>
  </si>
  <si>
    <t>任期付正職員　　132号数　11,160,000円</t>
  </si>
  <si>
    <t>任期付正職員　　133号数　11,220,000円</t>
  </si>
  <si>
    <t>任期付正職員　　134号数　11,280,000円</t>
  </si>
  <si>
    <t>任期付正職員　　135号数　11,340,000円</t>
  </si>
  <si>
    <t>任期付正職員　　136号数　11,400,000円</t>
  </si>
  <si>
    <t>任期付正職員　　137号数　11,460,000円</t>
  </si>
  <si>
    <t>任期付正職員　　138号数　11,520,000円</t>
  </si>
  <si>
    <t>任期付正職員　　139号数　11,580,000円</t>
  </si>
  <si>
    <t>任期付正職員　　140号数　11,640,000円</t>
  </si>
  <si>
    <t>任期付正職員　　141号数　11,700,000円</t>
  </si>
  <si>
    <t>任期付正職員　　142号数　11,760,000円</t>
  </si>
  <si>
    <t>任期付正職員　　143号数　11,820,000円</t>
  </si>
  <si>
    <t>任期付正職員　　144号数　11,880,000円</t>
  </si>
  <si>
    <t>任期付正職員　　145号数　11,940,000円</t>
  </si>
  <si>
    <t>任期付正職員　　146号数　12,000,000円</t>
  </si>
  <si>
    <t>任期付正職員　　147号数　12,060,000円</t>
  </si>
  <si>
    <t>任期付正職員　　148号数　12,120,000円</t>
  </si>
  <si>
    <t>任期付正職員　　149号数　12,180,000円</t>
  </si>
  <si>
    <t>任期付正職員　　150号数　12,240,000円</t>
  </si>
  <si>
    <t>任期付正職員　　151号数　14,000,000円</t>
  </si>
  <si>
    <t>任期付正職員　　152号数　14,060,000円</t>
  </si>
  <si>
    <t>任期付正職員　　153号数　14,120,000円</t>
  </si>
  <si>
    <t>任期付正職員　　154号数　14,180,000円</t>
  </si>
  <si>
    <t>任期付正職員　　155号数　14,240,000円</t>
  </si>
  <si>
    <t>任期付正職員　　156号数　16,000,000円</t>
  </si>
  <si>
    <t>任期付正職員　　157号数　16,060,000円</t>
  </si>
  <si>
    <t>任期付正職員　　158号数　16,120,000円</t>
  </si>
  <si>
    <t>任期付正職員　　159号数　16,180,000円</t>
  </si>
  <si>
    <t>任期付正職員　　160号数　16,240,000円</t>
  </si>
  <si>
    <t>任期付正職員　　161号数　18,000,000円</t>
  </si>
  <si>
    <t>任期付正職員　　162号数　18,060,000円</t>
  </si>
  <si>
    <t>任期付正職員　　163号数　18,120,000円</t>
  </si>
  <si>
    <t>任期付正職員　　164号数　18,180,000円</t>
  </si>
  <si>
    <t>任期付正職員　　165号数　18,240,000円</t>
  </si>
  <si>
    <t>任期付正職員　　166号数　20,000,000円</t>
  </si>
  <si>
    <t>任期付正職員　　167号数　20,060,000円</t>
  </si>
  <si>
    <t>任期付正職員　　168号数　20,120,000円</t>
  </si>
  <si>
    <t>任期付正職員　　169号数　20,180,000円</t>
  </si>
  <si>
    <t>任期付正職員　　170号数　20,240,000円</t>
  </si>
  <si>
    <t>時給適用職員（パートタイム勤務職員、限定職員（短時間）　試算表</t>
    <phoneticPr fontId="2"/>
  </si>
  <si>
    <t>１．試算対象者の職名と時給額を入力・選択してください。</t>
    <rPh sb="2" eb="4">
      <t>シサン</t>
    </rPh>
    <rPh sb="4" eb="6">
      <t>タイショウ</t>
    </rPh>
    <rPh sb="6" eb="7">
      <t>シャ</t>
    </rPh>
    <rPh sb="8" eb="10">
      <t>ショクメイ</t>
    </rPh>
    <rPh sb="11" eb="13">
      <t>ジキュウ</t>
    </rPh>
    <rPh sb="13" eb="14">
      <t>ガク</t>
    </rPh>
    <rPh sb="15" eb="17">
      <t>ニュウリョク</t>
    </rPh>
    <rPh sb="18" eb="20">
      <t>センタク</t>
    </rPh>
    <phoneticPr fontId="2"/>
  </si>
  <si>
    <t>＜年度途中で新規採用や雇用条件の変更を検討される場合＞</t>
    <rPh sb="1" eb="3">
      <t>ネンド</t>
    </rPh>
    <rPh sb="3" eb="5">
      <t>トチュウ</t>
    </rPh>
    <rPh sb="6" eb="8">
      <t>シンキ</t>
    </rPh>
    <rPh sb="8" eb="10">
      <t>サイヨウ</t>
    </rPh>
    <rPh sb="11" eb="13">
      <t>コヨウ</t>
    </rPh>
    <rPh sb="13" eb="15">
      <t>ジョウケン</t>
    </rPh>
    <rPh sb="16" eb="18">
      <t>ヘンコウ</t>
    </rPh>
    <rPh sb="19" eb="21">
      <t>ケントウ</t>
    </rPh>
    <rPh sb="24" eb="26">
      <t>バアイ</t>
    </rPh>
    <phoneticPr fontId="2"/>
  </si>
  <si>
    <t>時給</t>
    <rPh sb="0" eb="2">
      <t>ジキュウ</t>
    </rPh>
    <phoneticPr fontId="2"/>
  </si>
  <si>
    <t>・「4.試算」の表中「試算対象月フラグ」にて、各月を試算対象とするかどうかを</t>
    <rPh sb="4" eb="6">
      <t>シサン</t>
    </rPh>
    <rPh sb="8" eb="10">
      <t>ヒョウチュウ</t>
    </rPh>
    <rPh sb="11" eb="13">
      <t>シサン</t>
    </rPh>
    <rPh sb="13" eb="15">
      <t>タイショウ</t>
    </rPh>
    <rPh sb="15" eb="16">
      <t>ツキ</t>
    </rPh>
    <rPh sb="23" eb="25">
      <t>カクツキ</t>
    </rPh>
    <rPh sb="26" eb="28">
      <t>シサン</t>
    </rPh>
    <rPh sb="28" eb="30">
      <t>タイショウ</t>
    </rPh>
    <phoneticPr fontId="2"/>
  </si>
  <si>
    <t>※通勤手当額は採用後に提出いただく「通勤届」に基づき決定されるため、新規採用者については空白とするか，概算額を入力してください。</t>
    <rPh sb="1" eb="3">
      <t>ツウキン</t>
    </rPh>
    <rPh sb="3" eb="5">
      <t>テアテ</t>
    </rPh>
    <rPh sb="5" eb="6">
      <t>ガク</t>
    </rPh>
    <rPh sb="7" eb="9">
      <t>サイヨウ</t>
    </rPh>
    <rPh sb="9" eb="10">
      <t>ゴ</t>
    </rPh>
    <rPh sb="11" eb="13">
      <t>テイシュツ</t>
    </rPh>
    <rPh sb="18" eb="20">
      <t>ツウキン</t>
    </rPh>
    <rPh sb="20" eb="21">
      <t>トドケ</t>
    </rPh>
    <rPh sb="23" eb="24">
      <t>モト</t>
    </rPh>
    <rPh sb="26" eb="28">
      <t>ケッテイ</t>
    </rPh>
    <rPh sb="34" eb="36">
      <t>シンキ</t>
    </rPh>
    <rPh sb="36" eb="38">
      <t>サイヨウ</t>
    </rPh>
    <rPh sb="38" eb="39">
      <t>シャ</t>
    </rPh>
    <rPh sb="44" eb="46">
      <t>クウハク</t>
    </rPh>
    <phoneticPr fontId="2"/>
  </si>
  <si>
    <t>２．試算対象者の勤務曜日、時間数を選択してください。</t>
    <rPh sb="2" eb="4">
      <t>シサン</t>
    </rPh>
    <rPh sb="4" eb="6">
      <t>タイショウ</t>
    </rPh>
    <rPh sb="6" eb="7">
      <t>シャ</t>
    </rPh>
    <rPh sb="8" eb="10">
      <t>キンム</t>
    </rPh>
    <rPh sb="10" eb="12">
      <t>ヨウビ</t>
    </rPh>
    <rPh sb="13" eb="16">
      <t>ジカンスウ</t>
    </rPh>
    <rPh sb="17" eb="19">
      <t>センタク</t>
    </rPh>
    <phoneticPr fontId="2"/>
  </si>
  <si>
    <t>曜日</t>
    <rPh sb="0" eb="2">
      <t>ヨウビ</t>
    </rPh>
    <phoneticPr fontId="2"/>
  </si>
  <si>
    <t>月</t>
    <rPh sb="0" eb="1">
      <t>ゲツ</t>
    </rPh>
    <phoneticPr fontId="2"/>
  </si>
  <si>
    <t>火</t>
    <rPh sb="0" eb="1">
      <t>ヒ</t>
    </rPh>
    <phoneticPr fontId="2"/>
  </si>
  <si>
    <t>水</t>
    <rPh sb="0" eb="1">
      <t>スイ</t>
    </rPh>
    <phoneticPr fontId="2"/>
  </si>
  <si>
    <t>木</t>
    <rPh sb="0" eb="1">
      <t>モク</t>
    </rPh>
    <phoneticPr fontId="2"/>
  </si>
  <si>
    <t>金</t>
    <rPh sb="0" eb="1">
      <t>キン</t>
    </rPh>
    <phoneticPr fontId="2"/>
  </si>
  <si>
    <t>週</t>
    <rPh sb="0" eb="1">
      <t>シュウ</t>
    </rPh>
    <phoneticPr fontId="2"/>
  </si>
  <si>
    <t>社会保険、雇用保険の加入の有・無判定</t>
    <rPh sb="0" eb="2">
      <t>シャカイ</t>
    </rPh>
    <rPh sb="2" eb="4">
      <t>ホケン</t>
    </rPh>
    <rPh sb="5" eb="7">
      <t>コヨウ</t>
    </rPh>
    <rPh sb="7" eb="9">
      <t>ホケン</t>
    </rPh>
    <rPh sb="10" eb="12">
      <t>カニュウ</t>
    </rPh>
    <rPh sb="13" eb="14">
      <t>タモツ</t>
    </rPh>
    <rPh sb="15" eb="16">
      <t>ム</t>
    </rPh>
    <rPh sb="16" eb="18">
      <t>ハンテイ</t>
    </rPh>
    <phoneticPr fontId="2"/>
  </si>
  <si>
    <t>勤務時間数(※)</t>
    <rPh sb="0" eb="2">
      <t>キンム</t>
    </rPh>
    <rPh sb="2" eb="4">
      <t>ジカン</t>
    </rPh>
    <rPh sb="4" eb="5">
      <t>スウ</t>
    </rPh>
    <phoneticPr fontId="2"/>
  </si>
  <si>
    <t>→</t>
    <phoneticPr fontId="2"/>
  </si>
  <si>
    <t>【勤務時間数に関する留意点】</t>
    <rPh sb="1" eb="3">
      <t>キンム</t>
    </rPh>
    <rPh sb="3" eb="5">
      <t>ジカン</t>
    </rPh>
    <rPh sb="5" eb="6">
      <t>スウ</t>
    </rPh>
    <rPh sb="7" eb="8">
      <t>カン</t>
    </rPh>
    <rPh sb="10" eb="13">
      <t>リュウイテン</t>
    </rPh>
    <phoneticPr fontId="2"/>
  </si>
  <si>
    <r>
      <t>　・</t>
    </r>
    <r>
      <rPr>
        <sz val="12"/>
        <color rgb="FFFF0000"/>
        <rFont val="メイリオ"/>
        <family val="3"/>
        <charset val="128"/>
      </rPr>
      <t>週30時間、1日7時間45分</t>
    </r>
    <r>
      <rPr>
        <sz val="12"/>
        <rFont val="メイリオ"/>
        <family val="3"/>
        <charset val="128"/>
      </rPr>
      <t>が限度となります。（雇用時間数については、各部局ごとに上限を定めている場合があります。部局担当係へ確認してください。）</t>
    </r>
    <rPh sb="15" eb="16">
      <t>フン</t>
    </rPh>
    <rPh sb="26" eb="28">
      <t>コヨウ</t>
    </rPh>
    <rPh sb="28" eb="31">
      <t>ジカンスウ</t>
    </rPh>
    <rPh sb="37" eb="38">
      <t>カク</t>
    </rPh>
    <rPh sb="38" eb="40">
      <t>ブキョク</t>
    </rPh>
    <rPh sb="43" eb="45">
      <t>ジョウゲン</t>
    </rPh>
    <rPh sb="46" eb="47">
      <t>サダ</t>
    </rPh>
    <rPh sb="51" eb="53">
      <t>バアイ</t>
    </rPh>
    <rPh sb="59" eb="61">
      <t>ブキョク</t>
    </rPh>
    <rPh sb="61" eb="63">
      <t>タントウ</t>
    </rPh>
    <rPh sb="63" eb="64">
      <t>カカリ</t>
    </rPh>
    <rPh sb="65" eb="67">
      <t>カクニン</t>
    </rPh>
    <phoneticPr fontId="2"/>
  </si>
  <si>
    <r>
      <t>　・</t>
    </r>
    <r>
      <rPr>
        <sz val="12"/>
        <color rgb="FFFF0000"/>
        <rFont val="メイリオ"/>
        <family val="3"/>
        <charset val="128"/>
      </rPr>
      <t>学生の雇用</t>
    </r>
    <r>
      <rPr>
        <sz val="12"/>
        <color theme="1"/>
        <rFont val="メイリオ"/>
        <family val="3"/>
        <charset val="128"/>
      </rPr>
      <t>は学業に支障が生じない範囲での雇用に限られます。</t>
    </r>
    <phoneticPr fontId="2"/>
  </si>
  <si>
    <t>　　　※学生の雇用方法（週の勤務時間数の上限やTAとの重複雇用など）については各部局担当へ確認してください。</t>
    <rPh sb="4" eb="6">
      <t>ガクセイ</t>
    </rPh>
    <rPh sb="7" eb="9">
      <t>コヨウ</t>
    </rPh>
    <rPh sb="9" eb="11">
      <t>ホウホウ</t>
    </rPh>
    <rPh sb="12" eb="13">
      <t>シュウ</t>
    </rPh>
    <rPh sb="14" eb="16">
      <t>キンム</t>
    </rPh>
    <rPh sb="16" eb="18">
      <t>ジカン</t>
    </rPh>
    <rPh sb="18" eb="19">
      <t>スウ</t>
    </rPh>
    <rPh sb="20" eb="22">
      <t>ジョウゲン</t>
    </rPh>
    <rPh sb="27" eb="29">
      <t>チョウフク</t>
    </rPh>
    <rPh sb="29" eb="31">
      <t>コヨウ</t>
    </rPh>
    <rPh sb="39" eb="42">
      <t>カクブキョク</t>
    </rPh>
    <rPh sb="42" eb="44">
      <t>タントウ</t>
    </rPh>
    <rPh sb="45" eb="47">
      <t>カクニン</t>
    </rPh>
    <phoneticPr fontId="2"/>
  </si>
  <si>
    <t>３．試算対象者の社会保険加入の有・無を入力してください。</t>
    <rPh sb="2" eb="4">
      <t>シサン</t>
    </rPh>
    <rPh sb="4" eb="7">
      <t>タイショウシャ</t>
    </rPh>
    <rPh sb="8" eb="10">
      <t>シャカイ</t>
    </rPh>
    <rPh sb="10" eb="12">
      <t>ホケン</t>
    </rPh>
    <rPh sb="12" eb="14">
      <t>カニュウ</t>
    </rPh>
    <rPh sb="15" eb="16">
      <t>アリ</t>
    </rPh>
    <rPh sb="17" eb="18">
      <t>ム</t>
    </rPh>
    <rPh sb="19" eb="21">
      <t>ニュウリョク</t>
    </rPh>
    <phoneticPr fontId="2"/>
  </si>
  <si>
    <t>　　※デフォルトはすべて「有」としていますので、２の「社会保険、雇用保険の加入の有・無判定」欄を参考に各保険の加入の有無を設定してください。</t>
    <rPh sb="13" eb="14">
      <t>アリ</t>
    </rPh>
    <rPh sb="27" eb="29">
      <t>シャカイ</t>
    </rPh>
    <rPh sb="29" eb="31">
      <t>ホケン</t>
    </rPh>
    <rPh sb="32" eb="34">
      <t>コヨウ</t>
    </rPh>
    <rPh sb="34" eb="36">
      <t>ホケン</t>
    </rPh>
    <rPh sb="37" eb="39">
      <t>カニュウ</t>
    </rPh>
    <rPh sb="40" eb="41">
      <t>アリ</t>
    </rPh>
    <rPh sb="42" eb="43">
      <t>ム</t>
    </rPh>
    <rPh sb="43" eb="45">
      <t>ハンテイ</t>
    </rPh>
    <rPh sb="46" eb="47">
      <t>ラン</t>
    </rPh>
    <rPh sb="48" eb="50">
      <t>サンコウ</t>
    </rPh>
    <rPh sb="51" eb="52">
      <t>カク</t>
    </rPh>
    <rPh sb="52" eb="54">
      <t>ホケン</t>
    </rPh>
    <rPh sb="55" eb="57">
      <t>カニュウ</t>
    </rPh>
    <rPh sb="58" eb="60">
      <t>ウム</t>
    </rPh>
    <rPh sb="61" eb="63">
      <t>セッテイ</t>
    </rPh>
    <phoneticPr fontId="2"/>
  </si>
  <si>
    <t>※「週21時間以上」または「20時間で時給が1,100円以上」の場合は”有”とする。</t>
    <rPh sb="2" eb="3">
      <t>シュウ</t>
    </rPh>
    <rPh sb="5" eb="9">
      <t>ジカンイジョウ</t>
    </rPh>
    <rPh sb="16" eb="18">
      <t>ジカン</t>
    </rPh>
    <rPh sb="19" eb="21">
      <t>ジキュウ</t>
    </rPh>
    <rPh sb="27" eb="30">
      <t>エンイジョウ</t>
    </rPh>
    <rPh sb="32" eb="34">
      <t>バアイ</t>
    </rPh>
    <rPh sb="36" eb="37">
      <t>アリ</t>
    </rPh>
    <phoneticPr fontId="2"/>
  </si>
  <si>
    <t>※年度途中に40歳になる場合、
　到達月から"有"とする。</t>
    <rPh sb="1" eb="3">
      <t>ネンド</t>
    </rPh>
    <rPh sb="3" eb="5">
      <t>トチュウ</t>
    </rPh>
    <rPh sb="8" eb="9">
      <t>サイ</t>
    </rPh>
    <rPh sb="12" eb="14">
      <t>バアイ</t>
    </rPh>
    <rPh sb="17" eb="19">
      <t>トウタツ</t>
    </rPh>
    <rPh sb="19" eb="20">
      <t>ツキ</t>
    </rPh>
    <rPh sb="23" eb="24">
      <t>ア</t>
    </rPh>
    <phoneticPr fontId="2"/>
  </si>
  <si>
    <t>※週20時間以上の場合は”有”とする。</t>
    <rPh sb="1" eb="2">
      <t>シュウ</t>
    </rPh>
    <rPh sb="4" eb="8">
      <t>ジカンイジョウ</t>
    </rPh>
    <rPh sb="9" eb="11">
      <t>バアイ</t>
    </rPh>
    <rPh sb="13" eb="14">
      <t>アリ</t>
    </rPh>
    <phoneticPr fontId="2"/>
  </si>
  <si>
    <t>４．試算</t>
    <rPh sb="2" eb="4">
      <t>シサン</t>
    </rPh>
    <phoneticPr fontId="2"/>
  </si>
  <si>
    <r>
      <t>　・</t>
    </r>
    <r>
      <rPr>
        <b/>
        <u/>
        <sz val="14"/>
        <color rgb="FFFF0000"/>
        <rFont val="メイリオ"/>
        <family val="3"/>
        <charset val="128"/>
      </rPr>
      <t>年度途中での新規採用や雇用財源や勤務時間数等の変更</t>
    </r>
    <r>
      <rPr>
        <b/>
        <sz val="14"/>
        <rFont val="メイリオ"/>
        <family val="3"/>
        <charset val="128"/>
      </rPr>
      <t>などによる試算を行う場合は、表中の</t>
    </r>
    <r>
      <rPr>
        <b/>
        <u/>
        <sz val="14"/>
        <color rgb="FFFF0000"/>
        <rFont val="メイリオ"/>
        <family val="3"/>
        <charset val="128"/>
      </rPr>
      <t>「試算対象月フラグ」にて試算不要な月を「無」</t>
    </r>
    <r>
      <rPr>
        <b/>
        <sz val="14"/>
        <rFont val="メイリオ"/>
        <family val="3"/>
        <charset val="128"/>
      </rPr>
      <t>としてください。</t>
    </r>
    <rPh sb="13" eb="15">
      <t>コヨウ</t>
    </rPh>
    <rPh sb="15" eb="17">
      <t>ザイゲン</t>
    </rPh>
    <rPh sb="18" eb="20">
      <t>キンム</t>
    </rPh>
    <rPh sb="20" eb="22">
      <t>ジカン</t>
    </rPh>
    <rPh sb="22" eb="23">
      <t>スウ</t>
    </rPh>
    <rPh sb="23" eb="24">
      <t>トウ</t>
    </rPh>
    <phoneticPr fontId="2"/>
  </si>
  <si>
    <t>勤務日数</t>
    <rPh sb="0" eb="2">
      <t>キンム</t>
    </rPh>
    <rPh sb="2" eb="3">
      <t>ヒ</t>
    </rPh>
    <rPh sb="3" eb="4">
      <t>カズ</t>
    </rPh>
    <phoneticPr fontId="2"/>
  </si>
  <si>
    <t>-</t>
    <phoneticPr fontId="2"/>
  </si>
  <si>
    <t>参考：時給＊週勤務時間数*4+通勤手当</t>
    <rPh sb="0" eb="2">
      <t>サンコウ</t>
    </rPh>
    <rPh sb="3" eb="5">
      <t>ジキュウ</t>
    </rPh>
    <rPh sb="6" eb="7">
      <t>シュウ</t>
    </rPh>
    <rPh sb="7" eb="9">
      <t>キンム</t>
    </rPh>
    <rPh sb="9" eb="11">
      <t>ジカン</t>
    </rPh>
    <rPh sb="11" eb="12">
      <t>スウ</t>
    </rPh>
    <rPh sb="15" eb="17">
      <t>ツウキン</t>
    </rPh>
    <rPh sb="17" eb="19">
      <t>テアテ</t>
    </rPh>
    <phoneticPr fontId="2"/>
  </si>
  <si>
    <t>〇表1-1　：　事務補佐員・事務員、技術補佐員・技術員</t>
    <rPh sb="1" eb="2">
      <t>ヒョウ</t>
    </rPh>
    <rPh sb="8" eb="10">
      <t>ジム</t>
    </rPh>
    <rPh sb="10" eb="13">
      <t>ホサイン</t>
    </rPh>
    <rPh sb="14" eb="16">
      <t>ジム</t>
    </rPh>
    <rPh sb="16" eb="17">
      <t>イン</t>
    </rPh>
    <rPh sb="18" eb="20">
      <t>ギジュツ</t>
    </rPh>
    <rPh sb="20" eb="23">
      <t>ホサイン</t>
    </rPh>
    <rPh sb="24" eb="27">
      <t>ギジュツイン</t>
    </rPh>
    <phoneticPr fontId="2"/>
  </si>
  <si>
    <t>事務補佐員、技術補佐員：当初採用日からの経過日数によって自動的に時間給が決まります。</t>
    <rPh sb="0" eb="2">
      <t>ジム</t>
    </rPh>
    <rPh sb="2" eb="5">
      <t>ホサイン</t>
    </rPh>
    <rPh sb="6" eb="8">
      <t>ギジュツ</t>
    </rPh>
    <rPh sb="8" eb="11">
      <t>ホサイン</t>
    </rPh>
    <rPh sb="12" eb="14">
      <t>トウショ</t>
    </rPh>
    <rPh sb="14" eb="16">
      <t>サイヨウ</t>
    </rPh>
    <rPh sb="16" eb="17">
      <t>ビ</t>
    </rPh>
    <rPh sb="20" eb="22">
      <t>ケイカ</t>
    </rPh>
    <rPh sb="22" eb="24">
      <t>ニッスウ</t>
    </rPh>
    <rPh sb="28" eb="31">
      <t>ジドウテキ</t>
    </rPh>
    <rPh sb="32" eb="35">
      <t>ジカンキュウ</t>
    </rPh>
    <rPh sb="36" eb="37">
      <t>キ</t>
    </rPh>
    <phoneticPr fontId="2"/>
  </si>
  <si>
    <t>事務員、技術員：一律同一単価となります。　</t>
    <rPh sb="0" eb="2">
      <t>ジム</t>
    </rPh>
    <rPh sb="2" eb="3">
      <t>イン</t>
    </rPh>
    <rPh sb="4" eb="7">
      <t>ギジュツイン</t>
    </rPh>
    <rPh sb="8" eb="10">
      <t>イチリツ</t>
    </rPh>
    <rPh sb="10" eb="12">
      <t>ドウイツ</t>
    </rPh>
    <rPh sb="12" eb="14">
      <t>タンカ</t>
    </rPh>
    <phoneticPr fontId="2"/>
  </si>
  <si>
    <t>事務補佐員・技術補佐員</t>
    <rPh sb="0" eb="2">
      <t>ジム</t>
    </rPh>
    <rPh sb="2" eb="5">
      <t>ホサイン</t>
    </rPh>
    <phoneticPr fontId="2"/>
  </si>
  <si>
    <t>事務員・技術員</t>
    <rPh sb="0" eb="2">
      <t>ジム</t>
    </rPh>
    <rPh sb="2" eb="3">
      <t>イン</t>
    </rPh>
    <rPh sb="4" eb="7">
      <t>ギジュツイン</t>
    </rPh>
    <phoneticPr fontId="2"/>
  </si>
  <si>
    <t>高度</t>
    <rPh sb="0" eb="2">
      <t>コウド</t>
    </rPh>
    <phoneticPr fontId="2"/>
  </si>
  <si>
    <t>〇表1-2　：　臨時用務員、用務員</t>
    <rPh sb="1" eb="2">
      <t>ヒョウ</t>
    </rPh>
    <rPh sb="8" eb="10">
      <t>リンジ</t>
    </rPh>
    <rPh sb="10" eb="13">
      <t>ヨウムイン</t>
    </rPh>
    <rPh sb="14" eb="17">
      <t>ヨウムイン</t>
    </rPh>
    <phoneticPr fontId="2"/>
  </si>
  <si>
    <t>技能補佐員・臨時用務員：当初採用日からの経過日数によって自動的に時間給が決まります。</t>
    <rPh sb="0" eb="2">
      <t>ギノウ</t>
    </rPh>
    <rPh sb="2" eb="5">
      <t>ホサイン</t>
    </rPh>
    <rPh sb="6" eb="8">
      <t>リンジ</t>
    </rPh>
    <rPh sb="8" eb="11">
      <t>ヨウムイン</t>
    </rPh>
    <rPh sb="12" eb="14">
      <t>トウショ</t>
    </rPh>
    <rPh sb="14" eb="16">
      <t>サイヨウ</t>
    </rPh>
    <rPh sb="16" eb="17">
      <t>ビ</t>
    </rPh>
    <rPh sb="20" eb="22">
      <t>ケイカ</t>
    </rPh>
    <rPh sb="22" eb="24">
      <t>ニッスウ</t>
    </rPh>
    <rPh sb="28" eb="31">
      <t>ジドウテキ</t>
    </rPh>
    <rPh sb="32" eb="35">
      <t>ジカンキュウ</t>
    </rPh>
    <rPh sb="36" eb="37">
      <t>キ</t>
    </rPh>
    <phoneticPr fontId="2"/>
  </si>
  <si>
    <t>技能員、用務員：一律同一単価となります。　</t>
    <rPh sb="0" eb="3">
      <t>ギノウイン</t>
    </rPh>
    <rPh sb="4" eb="7">
      <t>ヨウムイン</t>
    </rPh>
    <rPh sb="8" eb="10">
      <t>イチリツ</t>
    </rPh>
    <rPh sb="10" eb="12">
      <t>ドウイツ</t>
    </rPh>
    <rPh sb="12" eb="14">
      <t>タンカ</t>
    </rPh>
    <phoneticPr fontId="2"/>
  </si>
  <si>
    <t>技能員・用務員</t>
    <rPh sb="0" eb="3">
      <t>ギノウイン</t>
    </rPh>
    <rPh sb="4" eb="7">
      <t>ヨウムイン</t>
    </rPh>
    <phoneticPr fontId="2"/>
  </si>
  <si>
    <t>〇表２　：　研究員・研究アシスタント</t>
    <rPh sb="1" eb="2">
      <t>ヒョウ</t>
    </rPh>
    <rPh sb="6" eb="9">
      <t>ケンキュウイン</t>
    </rPh>
    <rPh sb="10" eb="12">
      <t>ケンキュウ</t>
    </rPh>
    <phoneticPr fontId="2"/>
  </si>
  <si>
    <t>教育職本給表適用者の時間給表（R2.4.1～）</t>
    <rPh sb="0" eb="2">
      <t>キョウイク</t>
    </rPh>
    <rPh sb="2" eb="3">
      <t>ショク</t>
    </rPh>
    <rPh sb="3" eb="5">
      <t>ホンキュウ</t>
    </rPh>
    <rPh sb="5" eb="6">
      <t>ヒョウ</t>
    </rPh>
    <rPh sb="6" eb="9">
      <t>テキヨウシャ</t>
    </rPh>
    <rPh sb="10" eb="13">
      <t>ジカンキュウ</t>
    </rPh>
    <rPh sb="13" eb="14">
      <t>オモテ</t>
    </rPh>
    <phoneticPr fontId="2"/>
  </si>
  <si>
    <t>　　　　　→経歴・予算等に応じて任意に時間給を選択することができます</t>
    <rPh sb="6" eb="8">
      <t>ケイレキ</t>
    </rPh>
    <rPh sb="9" eb="11">
      <t>ヨサン</t>
    </rPh>
    <rPh sb="11" eb="12">
      <t>トウ</t>
    </rPh>
    <rPh sb="13" eb="14">
      <t>オウ</t>
    </rPh>
    <rPh sb="16" eb="18">
      <t>ニンイ</t>
    </rPh>
    <rPh sb="19" eb="22">
      <t>ジカンキュウ</t>
    </rPh>
    <rPh sb="23" eb="25">
      <t>センタク</t>
    </rPh>
    <phoneticPr fontId="2"/>
  </si>
  <si>
    <t>級－号　給</t>
    <rPh sb="0" eb="1">
      <t>キュウ</t>
    </rPh>
    <rPh sb="2" eb="3">
      <t>ゴウ</t>
    </rPh>
    <rPh sb="4" eb="5">
      <t>キュウ</t>
    </rPh>
    <phoneticPr fontId="2"/>
  </si>
  <si>
    <t>時間給（円）</t>
    <rPh sb="0" eb="3">
      <t>ジカンキュウ</t>
    </rPh>
    <rPh sb="4" eb="5">
      <t>エン</t>
    </rPh>
    <phoneticPr fontId="2"/>
  </si>
  <si>
    <t>〈　　対象職名　　〉</t>
    <rPh sb="3" eb="5">
      <t>タイショウ</t>
    </rPh>
    <rPh sb="5" eb="7">
      <t>ショクメイ</t>
    </rPh>
    <phoneticPr fontId="2"/>
  </si>
  <si>
    <t>研究アシスタント</t>
    <rPh sb="0" eb="2">
      <t>ケンキュウ</t>
    </rPh>
    <phoneticPr fontId="2"/>
  </si>
  <si>
    <t>〇表３　：　TA・RA</t>
    <rPh sb="1" eb="2">
      <t>ヒョウ</t>
    </rPh>
    <phoneticPr fontId="2"/>
  </si>
  <si>
    <t>雇用する学生の学年により給与単価が決定されます。</t>
    <rPh sb="0" eb="2">
      <t>コヨウ</t>
    </rPh>
    <rPh sb="4" eb="6">
      <t>ガクセイ</t>
    </rPh>
    <rPh sb="7" eb="9">
      <t>ガクネン</t>
    </rPh>
    <rPh sb="12" eb="14">
      <t>キュウヨ</t>
    </rPh>
    <rPh sb="14" eb="16">
      <t>タンカ</t>
    </rPh>
    <rPh sb="17" eb="19">
      <t>ケッテイ</t>
    </rPh>
    <phoneticPr fontId="2"/>
  </si>
  <si>
    <t>〇標準報酬月額表は下記の全国健康保険協会のホームページからダウンロードして更新します。</t>
  </si>
  <si>
    <t>https://www.kyoukaikenpo.or.jp/g7/cat330/sb3150/r02/r2ryougakuhyou9gatukara/</t>
  </si>
  <si>
    <t>【保険料率および改定時期】</t>
    <rPh sb="1" eb="3">
      <t>ホケン</t>
    </rPh>
    <rPh sb="3" eb="5">
      <t>リョウリツ</t>
    </rPh>
    <rPh sb="8" eb="10">
      <t>カイテイ</t>
    </rPh>
    <rPh sb="10" eb="12">
      <t>ジキ</t>
    </rPh>
    <phoneticPr fontId="2"/>
  </si>
  <si>
    <t>※各保険料率の「改定時期」に併せて、率を入力する。</t>
    <rPh sb="1" eb="5">
      <t>カクホケンリョウ</t>
    </rPh>
    <rPh sb="5" eb="6">
      <t>リツ</t>
    </rPh>
    <rPh sb="8" eb="10">
      <t>カイテイ</t>
    </rPh>
    <rPh sb="10" eb="12">
      <t>ジキ</t>
    </rPh>
    <rPh sb="14" eb="15">
      <t>アワ</t>
    </rPh>
    <rPh sb="18" eb="19">
      <t>リツ</t>
    </rPh>
    <rPh sb="20" eb="22">
      <t>ニュウリョク</t>
    </rPh>
    <phoneticPr fontId="2"/>
  </si>
  <si>
    <t>※改定時期について、常勤職員は当該月の率を変更する。</t>
    <rPh sb="1" eb="3">
      <t>カイテイ</t>
    </rPh>
    <rPh sb="3" eb="5">
      <t>ジキ</t>
    </rPh>
    <rPh sb="10" eb="12">
      <t>ジョウキン</t>
    </rPh>
    <rPh sb="12" eb="14">
      <t>ショクイン</t>
    </rPh>
    <rPh sb="15" eb="17">
      <t>トウガイ</t>
    </rPh>
    <rPh sb="17" eb="18">
      <t>ツキ</t>
    </rPh>
    <rPh sb="19" eb="20">
      <t>リツ</t>
    </rPh>
    <rPh sb="21" eb="23">
      <t>ヘンコウ</t>
    </rPh>
    <phoneticPr fontId="2"/>
  </si>
  <si>
    <t xml:space="preserve"> 　非常勤は、改訂月の前月の率を変更する。</t>
    <rPh sb="2" eb="5">
      <t>ヒジョウキン</t>
    </rPh>
    <rPh sb="7" eb="9">
      <t>カイテイ</t>
    </rPh>
    <rPh sb="9" eb="10">
      <t>ツキ</t>
    </rPh>
    <rPh sb="11" eb="13">
      <t>ゼンゲツ</t>
    </rPh>
    <rPh sb="14" eb="15">
      <t>リツ</t>
    </rPh>
    <rPh sb="16" eb="18">
      <t>ヘンコウ</t>
    </rPh>
    <phoneticPr fontId="2"/>
  </si>
  <si>
    <t>単位：千分率（短期事務費は円）</t>
    <rPh sb="0" eb="2">
      <t>タンイ</t>
    </rPh>
    <rPh sb="3" eb="6">
      <t>センブンリツ</t>
    </rPh>
    <rPh sb="7" eb="9">
      <t>タンキ</t>
    </rPh>
    <rPh sb="9" eb="12">
      <t>ジムヒ</t>
    </rPh>
    <rPh sb="13" eb="14">
      <t>エン</t>
    </rPh>
    <phoneticPr fontId="2"/>
  </si>
  <si>
    <t>対象区分</t>
    <rPh sb="0" eb="2">
      <t>タイショウ</t>
    </rPh>
    <rPh sb="2" eb="4">
      <t>クブン</t>
    </rPh>
    <phoneticPr fontId="2"/>
  </si>
  <si>
    <t>種別</t>
    <rPh sb="0" eb="2">
      <t>シュベツ</t>
    </rPh>
    <phoneticPr fontId="2"/>
  </si>
  <si>
    <t>改定時期</t>
    <rPh sb="0" eb="2">
      <t>カイテイ</t>
    </rPh>
    <rPh sb="2" eb="4">
      <t>ジキ</t>
    </rPh>
    <phoneticPr fontId="2"/>
  </si>
  <si>
    <t>4月</t>
    <rPh sb="1" eb="2">
      <t>ガツ</t>
    </rPh>
    <phoneticPr fontId="2"/>
  </si>
  <si>
    <t>5月</t>
  </si>
  <si>
    <t>6月</t>
  </si>
  <si>
    <t>7月</t>
  </si>
  <si>
    <t>8月</t>
  </si>
  <si>
    <t>9月</t>
  </si>
  <si>
    <t>10月</t>
  </si>
  <si>
    <t>11月</t>
  </si>
  <si>
    <t>12月</t>
  </si>
  <si>
    <t>1月</t>
    <phoneticPr fontId="2"/>
  </si>
  <si>
    <t>2月</t>
  </si>
  <si>
    <t>3月</t>
  </si>
  <si>
    <t>本人分</t>
    <rPh sb="0" eb="2">
      <t>ホンニン</t>
    </rPh>
    <rPh sb="2" eb="3">
      <t>ブン</t>
    </rPh>
    <phoneticPr fontId="2"/>
  </si>
  <si>
    <t>事業主</t>
    <rPh sb="0" eb="3">
      <t>ジギョウヌシ</t>
    </rPh>
    <phoneticPr fontId="2"/>
  </si>
  <si>
    <t>計</t>
    <rPh sb="0" eb="1">
      <t>ケイ</t>
    </rPh>
    <phoneticPr fontId="2"/>
  </si>
  <si>
    <t>任期付正職員
／限定職員
（フルタイム）</t>
    <rPh sb="0" eb="2">
      <t>ニンキ</t>
    </rPh>
    <rPh sb="2" eb="3">
      <t>ツ</t>
    </rPh>
    <rPh sb="3" eb="6">
      <t>セイショクイン</t>
    </rPh>
    <rPh sb="8" eb="10">
      <t>ゲンテイ</t>
    </rPh>
    <rPh sb="10" eb="12">
      <t>ショクイン</t>
    </rPh>
    <phoneticPr fontId="2"/>
  </si>
  <si>
    <t>共済組合</t>
    <rPh sb="0" eb="4">
      <t>キョウサイクミアイ</t>
    </rPh>
    <phoneticPr fontId="2"/>
  </si>
  <si>
    <t>①厚生年金</t>
    <rPh sb="1" eb="3">
      <t>コウセイ</t>
    </rPh>
    <rPh sb="3" eb="5">
      <t>ネンキン</t>
    </rPh>
    <phoneticPr fontId="2"/>
  </si>
  <si>
    <t>②退職等年金</t>
    <rPh sb="1" eb="3">
      <t>タイショク</t>
    </rPh>
    <rPh sb="3" eb="4">
      <t>トウ</t>
    </rPh>
    <rPh sb="4" eb="6">
      <t>ネンキン</t>
    </rPh>
    <phoneticPr fontId="2"/>
  </si>
  <si>
    <t>③経過的公務上負担金</t>
    <rPh sb="1" eb="4">
      <t>ケイカテキ</t>
    </rPh>
    <rPh sb="4" eb="7">
      <t>コウムジョウ</t>
    </rPh>
    <rPh sb="7" eb="10">
      <t>フタンキン</t>
    </rPh>
    <phoneticPr fontId="2"/>
  </si>
  <si>
    <t>介護</t>
    <rPh sb="0" eb="2">
      <t>カイゴ</t>
    </rPh>
    <phoneticPr fontId="2"/>
  </si>
  <si>
    <t>子ども・子育て
拠出金</t>
    <rPh sb="0" eb="1">
      <t>コ</t>
    </rPh>
    <rPh sb="4" eb="6">
      <t>コソダ</t>
    </rPh>
    <rPh sb="8" eb="11">
      <t>キョシュツキン</t>
    </rPh>
    <phoneticPr fontId="2"/>
  </si>
  <si>
    <t>短期事務費
（1か月を入力）</t>
    <rPh sb="0" eb="2">
      <t>タンキ</t>
    </rPh>
    <rPh sb="2" eb="5">
      <t>ジムヒ</t>
    </rPh>
    <rPh sb="9" eb="10">
      <t>ゲツ</t>
    </rPh>
    <rPh sb="11" eb="13">
      <t>ニュウリョク</t>
    </rPh>
    <phoneticPr fontId="2"/>
  </si>
  <si>
    <t>契約職員</t>
    <rPh sb="0" eb="2">
      <t>ケイヤク</t>
    </rPh>
    <rPh sb="2" eb="4">
      <t>ショクイン</t>
    </rPh>
    <phoneticPr fontId="2"/>
  </si>
  <si>
    <t>社会保険
（協会けんぽ）</t>
    <rPh sb="0" eb="2">
      <t>シャカイ</t>
    </rPh>
    <rPh sb="2" eb="4">
      <t>ホケン</t>
    </rPh>
    <rPh sb="6" eb="8">
      <t>キョウカイ</t>
    </rPh>
    <phoneticPr fontId="2"/>
  </si>
  <si>
    <t>全員</t>
    <rPh sb="0" eb="2">
      <t>ゼンイン</t>
    </rPh>
    <phoneticPr fontId="2"/>
  </si>
  <si>
    <t>労働保険</t>
    <rPh sb="0" eb="2">
      <t>ロウドウ</t>
    </rPh>
    <rPh sb="2" eb="4">
      <t>ホケン</t>
    </rPh>
    <phoneticPr fontId="2"/>
  </si>
  <si>
    <t>〇</t>
    <phoneticPr fontId="2"/>
  </si>
  <si>
    <t>年度　勤務日数、勤務時間数　算出シート</t>
    <rPh sb="0" eb="2">
      <t>ネンド</t>
    </rPh>
    <phoneticPr fontId="2"/>
  </si>
  <si>
    <t>：手入力</t>
    <rPh sb="1" eb="2">
      <t>テ</t>
    </rPh>
    <rPh sb="2" eb="4">
      <t>ニュウリョク</t>
    </rPh>
    <phoneticPr fontId="2"/>
  </si>
  <si>
    <t>：自動入力</t>
    <rPh sb="1" eb="3">
      <t>ジドウ</t>
    </rPh>
    <rPh sb="3" eb="5">
      <t>ニュウリョク</t>
    </rPh>
    <phoneticPr fontId="2"/>
  </si>
  <si>
    <t>１．平日の日数</t>
    <rPh sb="2" eb="4">
      <t>ヘイジツ</t>
    </rPh>
    <rPh sb="5" eb="7">
      <t>ニッスウ</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</si>
  <si>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</si>
  <si>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</si>
  <si>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</si>
  <si>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</si>
  <si>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</si>
  <si>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</si>
  <si>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</si>
  <si>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</si>
  <si>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</si>
  <si>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１月</t>
    <rPh sb="1" eb="2">
      <t>ガツ</t>
    </rPh>
    <phoneticPr fontId="2"/>
  </si>
  <si>
    <t>２月</t>
    <rPh sb="1" eb="2">
      <t>ガツ</t>
    </rPh>
    <phoneticPr fontId="2"/>
  </si>
  <si>
    <t>３月</t>
    <rPh sb="1" eb="2">
      <t>ガツ</t>
    </rPh>
    <phoneticPr fontId="2"/>
  </si>
  <si>
    <t>合計</t>
    <rPh sb="0" eb="2">
      <t>ゴウケイ</t>
    </rPh>
    <phoneticPr fontId="2"/>
  </si>
  <si>
    <t>月曜日</t>
    <rPh sb="0" eb="3">
      <t>ゲツヨウビ</t>
    </rPh>
    <phoneticPr fontId="2"/>
  </si>
  <si>
    <t>火曜日</t>
    <rPh sb="0" eb="3">
      <t>カヨウビ</t>
    </rPh>
    <phoneticPr fontId="2"/>
  </si>
  <si>
    <t>水曜日</t>
    <rPh sb="0" eb="3">
      <t>スイヨウビ</t>
    </rPh>
    <phoneticPr fontId="2"/>
  </si>
  <si>
    <t>木曜日</t>
    <rPh sb="0" eb="3">
      <t>モクヨウビ</t>
    </rPh>
    <phoneticPr fontId="2"/>
  </si>
  <si>
    <t>金曜日</t>
    <rPh sb="0" eb="3">
      <t>キンヨウビ</t>
    </rPh>
    <phoneticPr fontId="2"/>
  </si>
  <si>
    <t>２．自動計算：勤務日数と勤務時間数</t>
    <rPh sb="2" eb="4">
      <t>ジドウ</t>
    </rPh>
    <rPh sb="4" eb="6">
      <t>ケイサン</t>
    </rPh>
    <rPh sb="7" eb="9">
      <t>キンム</t>
    </rPh>
    <rPh sb="9" eb="11">
      <t>ニッスウ</t>
    </rPh>
    <rPh sb="12" eb="14">
      <t>キンム</t>
    </rPh>
    <rPh sb="14" eb="16">
      <t>ジカン</t>
    </rPh>
    <rPh sb="16" eb="17">
      <t>スウ</t>
    </rPh>
    <phoneticPr fontId="2"/>
  </si>
  <si>
    <t>（１）年俸制シート用</t>
    <rPh sb="3" eb="6">
      <t>ネンポウセイ</t>
    </rPh>
    <rPh sb="9" eb="10">
      <t>ヨウ</t>
    </rPh>
    <phoneticPr fontId="2"/>
  </si>
  <si>
    <t>【勤務日数】</t>
    <rPh sb="1" eb="3">
      <t>キンム</t>
    </rPh>
    <rPh sb="3" eb="5">
      <t>ニッスウ</t>
    </rPh>
    <phoneticPr fontId="2"/>
  </si>
  <si>
    <t>【勤務時間数】</t>
    <rPh sb="1" eb="3">
      <t>キンム</t>
    </rPh>
    <rPh sb="3" eb="5">
      <t>ジカン</t>
    </rPh>
    <rPh sb="5" eb="6">
      <t>スウ</t>
    </rPh>
    <phoneticPr fontId="2"/>
  </si>
  <si>
    <t>（２）時給シート用</t>
    <rPh sb="3" eb="5">
      <t>ジキュウ</t>
    </rPh>
    <rPh sb="8" eb="9">
      <t>ヨウ</t>
    </rPh>
    <phoneticPr fontId="2"/>
  </si>
  <si>
    <t>〇ドロップダウンリスト　マスタデータ</t>
    <phoneticPr fontId="2"/>
  </si>
  <si>
    <t>＜説明＞</t>
    <rPh sb="1" eb="3">
      <t>セツメイ</t>
    </rPh>
    <phoneticPr fontId="2"/>
  </si>
  <si>
    <t>・各シートのドロップダウンリストに、このシートから転記表示させています。</t>
    <rPh sb="1" eb="2">
      <t>カク</t>
    </rPh>
    <rPh sb="25" eb="27">
      <t>テンキ</t>
    </rPh>
    <rPh sb="27" eb="29">
      <t>ヒョウジ</t>
    </rPh>
    <phoneticPr fontId="2"/>
  </si>
  <si>
    <t>・各ドロップダウンリストを更新・変更する場合は、以下の手順で行ってください。</t>
    <rPh sb="1" eb="2">
      <t>カク</t>
    </rPh>
    <rPh sb="13" eb="15">
      <t>コウシン</t>
    </rPh>
    <rPh sb="16" eb="18">
      <t>ヘンコウ</t>
    </rPh>
    <rPh sb="20" eb="22">
      <t>バアイ</t>
    </rPh>
    <rPh sb="24" eb="26">
      <t>イカ</t>
    </rPh>
    <rPh sb="27" eb="29">
      <t>テジュン</t>
    </rPh>
    <rPh sb="30" eb="31">
      <t>オコナ</t>
    </rPh>
    <phoneticPr fontId="2"/>
  </si>
  <si>
    <t>　　※ドロップダウンリスト表示は「範囲」を指定しています。更新作業（特に追加・削除）を行う場合は</t>
    <rPh sb="13" eb="15">
      <t>ヒョウジ</t>
    </rPh>
    <rPh sb="17" eb="19">
      <t>ハンイ</t>
    </rPh>
    <rPh sb="21" eb="23">
      <t>シテイ</t>
    </rPh>
    <rPh sb="29" eb="31">
      <t>コウシン</t>
    </rPh>
    <rPh sb="31" eb="33">
      <t>サギョウ</t>
    </rPh>
    <rPh sb="34" eb="35">
      <t>トク</t>
    </rPh>
    <rPh sb="36" eb="38">
      <t>ツイカ</t>
    </rPh>
    <rPh sb="39" eb="41">
      <t>サクジョ</t>
    </rPh>
    <rPh sb="43" eb="44">
      <t>オコナ</t>
    </rPh>
    <rPh sb="45" eb="47">
      <t>バアイ</t>
    </rPh>
    <phoneticPr fontId="2"/>
  </si>
  <si>
    <t>　　　各リスト元データの「範囲」が変わらないように注意してください。</t>
    <rPh sb="13" eb="15">
      <t>ハンイ</t>
    </rPh>
    <rPh sb="17" eb="18">
      <t>カ</t>
    </rPh>
    <rPh sb="25" eb="27">
      <t>チュウイ</t>
    </rPh>
    <phoneticPr fontId="2"/>
  </si>
  <si>
    <t>（１）～</t>
    <phoneticPr fontId="2"/>
  </si>
  <si>
    <t>（２）～</t>
  </si>
  <si>
    <t>（３）～</t>
  </si>
  <si>
    <t>１．年俸制シート</t>
    <rPh sb="2" eb="5">
      <t>ネンポウセイ</t>
    </rPh>
    <phoneticPr fontId="2"/>
  </si>
  <si>
    <t>任期付正職員　※特任教員、研究員など</t>
    <rPh sb="0" eb="2">
      <t>ニンキ</t>
    </rPh>
    <rPh sb="2" eb="3">
      <t>ツキ</t>
    </rPh>
    <rPh sb="3" eb="6">
      <t>セイショクイン</t>
    </rPh>
    <rPh sb="8" eb="10">
      <t>トクニン</t>
    </rPh>
    <rPh sb="10" eb="12">
      <t>キョウイン</t>
    </rPh>
    <rPh sb="13" eb="16">
      <t>ケンキュウイン</t>
    </rPh>
    <phoneticPr fontId="2"/>
  </si>
  <si>
    <t>契約職員　※事務補佐員、技術補佐員、特任教員など</t>
    <rPh sb="0" eb="2">
      <t>ケイヤク</t>
    </rPh>
    <rPh sb="2" eb="4">
      <t>ショクイン</t>
    </rPh>
    <rPh sb="6" eb="8">
      <t>ジム</t>
    </rPh>
    <rPh sb="8" eb="11">
      <t>ホサイン</t>
    </rPh>
    <rPh sb="12" eb="14">
      <t>ギジュツ</t>
    </rPh>
    <rPh sb="14" eb="17">
      <t>ホサイン</t>
    </rPh>
    <rPh sb="18" eb="20">
      <t>トクニン</t>
    </rPh>
    <rPh sb="20" eb="22">
      <t>キョウイン</t>
    </rPh>
    <phoneticPr fontId="2"/>
  </si>
  <si>
    <t>限定職員（フルタイム）　※事務員、技術員など</t>
    <rPh sb="0" eb="2">
      <t>ゲンテイ</t>
    </rPh>
    <rPh sb="2" eb="4">
      <t>ショクイン</t>
    </rPh>
    <rPh sb="13" eb="16">
      <t>ジムイン</t>
    </rPh>
    <rPh sb="17" eb="20">
      <t>ギジュツイン</t>
    </rPh>
    <phoneticPr fontId="2"/>
  </si>
  <si>
    <t>社会保険</t>
    <rPh sb="0" eb="2">
      <t>シャカイ</t>
    </rPh>
    <rPh sb="2" eb="4">
      <t>ホケン</t>
    </rPh>
    <phoneticPr fontId="2"/>
  </si>
  <si>
    <t>有</t>
    <rPh sb="0" eb="1">
      <t>アリ</t>
    </rPh>
    <phoneticPr fontId="2"/>
  </si>
  <si>
    <t>無</t>
    <rPh sb="0" eb="1">
      <t>ナ</t>
    </rPh>
    <phoneticPr fontId="2"/>
  </si>
  <si>
    <t>２．時給シート</t>
    <rPh sb="2" eb="4">
      <t>ジキュウ</t>
    </rPh>
    <phoneticPr fontId="2"/>
  </si>
  <si>
    <t>事務補佐員・事務員</t>
    <rPh sb="0" eb="2">
      <t>ジム</t>
    </rPh>
    <rPh sb="2" eb="5">
      <t>ホサイン</t>
    </rPh>
    <rPh sb="6" eb="8">
      <t>ジム</t>
    </rPh>
    <rPh sb="8" eb="9">
      <t>イン</t>
    </rPh>
    <phoneticPr fontId="2"/>
  </si>
  <si>
    <t>技術補佐員・技術員</t>
    <phoneticPr fontId="2"/>
  </si>
  <si>
    <t>特任教員、研究員、研究アシスタント</t>
    <rPh sb="0" eb="2">
      <t>トクニン</t>
    </rPh>
    <rPh sb="2" eb="4">
      <t>キョウイン</t>
    </rPh>
    <rPh sb="9" eb="11">
      <t>ケンキュウ</t>
    </rPh>
    <phoneticPr fontId="2"/>
  </si>
  <si>
    <t>技能補佐員・技能員、臨時用務員・用務員</t>
    <rPh sb="0" eb="2">
      <t>ギノウ</t>
    </rPh>
    <rPh sb="2" eb="5">
      <t>ホサイン</t>
    </rPh>
    <rPh sb="6" eb="9">
      <t>ギノウイン</t>
    </rPh>
    <phoneticPr fontId="2"/>
  </si>
  <si>
    <t>TA・RA</t>
    <phoneticPr fontId="2"/>
  </si>
  <si>
    <t>勤務時間数</t>
    <rPh sb="0" eb="2">
      <t>キンム</t>
    </rPh>
    <rPh sb="2" eb="4">
      <t>ジカン</t>
    </rPh>
    <rPh sb="4" eb="5">
      <t>スウ</t>
    </rPh>
    <phoneticPr fontId="2"/>
  </si>
  <si>
    <t>３．消費税率</t>
    <rPh sb="2" eb="5">
      <t>ショウヒゼイ</t>
    </rPh>
    <rPh sb="5" eb="6">
      <t>リツ</t>
    </rPh>
    <phoneticPr fontId="2"/>
  </si>
  <si>
    <t>　※ダウンロードしたExcelファイルの「愛知県の保険料額表のシート」を下記（A6セルを先頭）に貼り付けてください。</t>
    <rPh sb="21" eb="24">
      <t>アイチケン</t>
    </rPh>
    <rPh sb="25" eb="30">
      <t>ホケンリョウガクヒョウ</t>
    </rPh>
    <rPh sb="36" eb="38">
      <t>カキ</t>
    </rPh>
    <rPh sb="44" eb="46">
      <t>セントウ</t>
    </rPh>
    <rPh sb="48" eb="49">
      <t>ハ</t>
    </rPh>
    <rPh sb="50" eb="51">
      <t>ツ</t>
    </rPh>
    <phoneticPr fontId="2"/>
  </si>
  <si>
    <t>（愛知県）</t>
  </si>
  <si>
    <t>（単位：円）</t>
    <rPh sb="1" eb="3">
      <t>タンイ</t>
    </rPh>
    <rPh sb="4" eb="5">
      <t>エン</t>
    </rPh>
    <phoneticPr fontId="38"/>
  </si>
  <si>
    <t>標  準  報  酬</t>
    <rPh sb="0" eb="1">
      <t>シルベ</t>
    </rPh>
    <rPh sb="3" eb="4">
      <t>ジュン</t>
    </rPh>
    <rPh sb="6" eb="7">
      <t>ホウ</t>
    </rPh>
    <rPh sb="9" eb="10">
      <t>シュウ</t>
    </rPh>
    <phoneticPr fontId="38"/>
  </si>
  <si>
    <t>報  酬  月  額</t>
    <rPh sb="0" eb="1">
      <t>ホウ</t>
    </rPh>
    <rPh sb="3" eb="4">
      <t>シュウ</t>
    </rPh>
    <rPh sb="6" eb="7">
      <t>ツキ</t>
    </rPh>
    <rPh sb="9" eb="10">
      <t>ガク</t>
    </rPh>
    <phoneticPr fontId="38"/>
  </si>
  <si>
    <t>全国健康保険協会管掌健康保険料</t>
    <rPh sb="0" eb="2">
      <t>ゼンコク</t>
    </rPh>
    <rPh sb="2" eb="4">
      <t>ケンコウ</t>
    </rPh>
    <rPh sb="4" eb="6">
      <t>ホケン</t>
    </rPh>
    <rPh sb="6" eb="8">
      <t>キョウカイ</t>
    </rPh>
    <rPh sb="8" eb="10">
      <t>カンショウ</t>
    </rPh>
    <rPh sb="10" eb="12">
      <t>ケンコウ</t>
    </rPh>
    <rPh sb="12" eb="14">
      <t>ホケン</t>
    </rPh>
    <rPh sb="14" eb="15">
      <t>リョウ</t>
    </rPh>
    <phoneticPr fontId="38"/>
  </si>
  <si>
    <r>
      <t>厚生年金保険料</t>
    </r>
    <r>
      <rPr>
        <sz val="6"/>
        <color theme="1"/>
        <rFont val="ＭＳ Ｐゴシック"/>
        <family val="3"/>
        <charset val="128"/>
        <scheme val="minor"/>
      </rPr>
      <t>（厚生年金基金加入員を除く）</t>
    </r>
    <rPh sb="0" eb="2">
      <t>コウセイ</t>
    </rPh>
    <rPh sb="2" eb="4">
      <t>ネンキン</t>
    </rPh>
    <rPh sb="4" eb="7">
      <t>ホケンリョウ</t>
    </rPh>
    <rPh sb="8" eb="10">
      <t>コウセイ</t>
    </rPh>
    <rPh sb="10" eb="12">
      <t>ネンキン</t>
    </rPh>
    <rPh sb="12" eb="14">
      <t>キキン</t>
    </rPh>
    <rPh sb="14" eb="16">
      <t>カニュウ</t>
    </rPh>
    <rPh sb="16" eb="17">
      <t>イン</t>
    </rPh>
    <rPh sb="18" eb="19">
      <t>ノゾ</t>
    </rPh>
    <phoneticPr fontId="38"/>
  </si>
  <si>
    <t>介護保険第２号被保険者
に該当しない場合</t>
    <rPh sb="0" eb="2">
      <t>カイゴ</t>
    </rPh>
    <rPh sb="2" eb="4">
      <t>ホケン</t>
    </rPh>
    <rPh sb="4" eb="5">
      <t>ダイ</t>
    </rPh>
    <rPh sb="6" eb="7">
      <t>ゴウ</t>
    </rPh>
    <rPh sb="7" eb="11">
      <t>ヒホケンシャ</t>
    </rPh>
    <rPh sb="13" eb="15">
      <t>ガイトウ</t>
    </rPh>
    <rPh sb="18" eb="20">
      <t>バアイ</t>
    </rPh>
    <phoneticPr fontId="38"/>
  </si>
  <si>
    <t>介護保険第２号被保険者
に該当する場合</t>
    <rPh sb="0" eb="2">
      <t>カイゴ</t>
    </rPh>
    <rPh sb="2" eb="4">
      <t>ホケン</t>
    </rPh>
    <rPh sb="4" eb="5">
      <t>ダイ</t>
    </rPh>
    <rPh sb="6" eb="7">
      <t>ゴウ</t>
    </rPh>
    <rPh sb="7" eb="11">
      <t>ヒホケンシャ</t>
    </rPh>
    <rPh sb="13" eb="15">
      <t>ガイトウ</t>
    </rPh>
    <rPh sb="17" eb="19">
      <t>バアイ</t>
    </rPh>
    <phoneticPr fontId="38"/>
  </si>
  <si>
    <t>一般、坑内員・船員</t>
    <rPh sb="0" eb="2">
      <t>イッパン</t>
    </rPh>
    <phoneticPr fontId="38"/>
  </si>
  <si>
    <t>等級</t>
    <rPh sb="0" eb="2">
      <t>トウキュウ</t>
    </rPh>
    <phoneticPr fontId="38"/>
  </si>
  <si>
    <t>月  額</t>
    <rPh sb="0" eb="1">
      <t>ツキ</t>
    </rPh>
    <rPh sb="3" eb="4">
      <t>ガク</t>
    </rPh>
    <phoneticPr fontId="38"/>
  </si>
  <si>
    <t>全  額</t>
    <rPh sb="0" eb="1">
      <t>ゼン</t>
    </rPh>
    <rPh sb="3" eb="4">
      <t>ガク</t>
    </rPh>
    <phoneticPr fontId="38"/>
  </si>
  <si>
    <t>折半額</t>
    <rPh sb="0" eb="2">
      <t>セッパン</t>
    </rPh>
    <rPh sb="2" eb="3">
      <t>ガク</t>
    </rPh>
    <phoneticPr fontId="38"/>
  </si>
  <si>
    <t>円以上</t>
    <rPh sb="0" eb="1">
      <t>エン</t>
    </rPh>
    <rPh sb="1" eb="3">
      <t>イジョウ</t>
    </rPh>
    <phoneticPr fontId="38"/>
  </si>
  <si>
    <t>円未満</t>
    <rPh sb="0" eb="1">
      <t>エン</t>
    </rPh>
    <rPh sb="1" eb="3">
      <t>ミマン</t>
    </rPh>
    <phoneticPr fontId="38"/>
  </si>
  <si>
    <t>～</t>
    <phoneticPr fontId="38"/>
  </si>
  <si>
    <t>4（1）</t>
    <phoneticPr fontId="38"/>
  </si>
  <si>
    <t>5（2）</t>
    <phoneticPr fontId="38"/>
  </si>
  <si>
    <t>6（3）</t>
    <phoneticPr fontId="38"/>
  </si>
  <si>
    <t>7（4）</t>
    <phoneticPr fontId="38"/>
  </si>
  <si>
    <t>8（5）</t>
    <phoneticPr fontId="38"/>
  </si>
  <si>
    <t>9（6）</t>
    <phoneticPr fontId="38"/>
  </si>
  <si>
    <t>10（7）</t>
    <phoneticPr fontId="38"/>
  </si>
  <si>
    <t>11（8）</t>
    <phoneticPr fontId="38"/>
  </si>
  <si>
    <t>12（9）</t>
    <phoneticPr fontId="38"/>
  </si>
  <si>
    <t>13（10）</t>
    <phoneticPr fontId="38"/>
  </si>
  <si>
    <t>14（11）</t>
    <phoneticPr fontId="38"/>
  </si>
  <si>
    <t>15（12）</t>
    <phoneticPr fontId="38"/>
  </si>
  <si>
    <t>16（13）</t>
    <phoneticPr fontId="38"/>
  </si>
  <si>
    <t>17（14）</t>
    <phoneticPr fontId="38"/>
  </si>
  <si>
    <t>18（15）</t>
    <phoneticPr fontId="38"/>
  </si>
  <si>
    <t>19（16）</t>
    <phoneticPr fontId="38"/>
  </si>
  <si>
    <t>20（17）</t>
    <phoneticPr fontId="38"/>
  </si>
  <si>
    <t>21（18）</t>
    <phoneticPr fontId="38"/>
  </si>
  <si>
    <t>22（19）</t>
    <phoneticPr fontId="38"/>
  </si>
  <si>
    <t>23（20）</t>
    <phoneticPr fontId="38"/>
  </si>
  <si>
    <t>24（21）</t>
    <phoneticPr fontId="38"/>
  </si>
  <si>
    <t>25（22）</t>
    <phoneticPr fontId="38"/>
  </si>
  <si>
    <t>26（23）</t>
    <phoneticPr fontId="38"/>
  </si>
  <si>
    <t>27（24）</t>
    <phoneticPr fontId="38"/>
  </si>
  <si>
    <t>28（25）</t>
    <phoneticPr fontId="38"/>
  </si>
  <si>
    <t>29（26）</t>
    <phoneticPr fontId="38"/>
  </si>
  <si>
    <t>30（27）</t>
    <phoneticPr fontId="38"/>
  </si>
  <si>
    <t>31（28）</t>
    <phoneticPr fontId="38"/>
  </si>
  <si>
    <t>32（29）</t>
    <phoneticPr fontId="38"/>
  </si>
  <si>
    <t>33（30）</t>
    <phoneticPr fontId="38"/>
  </si>
  <si>
    <t>34（31）</t>
    <phoneticPr fontId="38"/>
  </si>
  <si>
    <t>35（32）</t>
    <phoneticPr fontId="38"/>
  </si>
  <si>
    <t>※厚生年金基金に加入している方の</t>
    <rPh sb="1" eb="3">
      <t>コウセイ</t>
    </rPh>
    <rPh sb="3" eb="5">
      <t>ネンキン</t>
    </rPh>
    <rPh sb="5" eb="7">
      <t>キキン</t>
    </rPh>
    <rPh sb="8" eb="10">
      <t>カニュウ</t>
    </rPh>
    <rPh sb="14" eb="15">
      <t>カタ</t>
    </rPh>
    <phoneticPr fontId="38"/>
  </si>
  <si>
    <t>　 厚生年金保険料率は、基金ごとに</t>
    <rPh sb="8" eb="9">
      <t>リョウ</t>
    </rPh>
    <rPh sb="9" eb="10">
      <t>リツ</t>
    </rPh>
    <rPh sb="12" eb="14">
      <t>キキン</t>
    </rPh>
    <phoneticPr fontId="38"/>
  </si>
  <si>
    <t>　 定められている免除保険料率</t>
    <phoneticPr fontId="38"/>
  </si>
  <si>
    <t xml:space="preserve">   （2.4％～5.0％）を控除した率となり</t>
    <phoneticPr fontId="38"/>
  </si>
  <si>
    <t xml:space="preserve">   ます。</t>
    <phoneticPr fontId="38"/>
  </si>
  <si>
    <t>　 加入する基金ごとに異なりますの</t>
    <phoneticPr fontId="38"/>
  </si>
  <si>
    <t>　 で、免除保険料率および厚生年金</t>
    <rPh sb="4" eb="6">
      <t>メンジョ</t>
    </rPh>
    <rPh sb="6" eb="8">
      <t>ホケン</t>
    </rPh>
    <rPh sb="8" eb="9">
      <t>リョウ</t>
    </rPh>
    <phoneticPr fontId="38"/>
  </si>
  <si>
    <t>　 基金の掛金については、加入する</t>
    <phoneticPr fontId="38"/>
  </si>
  <si>
    <t>　 厚生年金基金にお問い合わせ</t>
    <phoneticPr fontId="38"/>
  </si>
  <si>
    <t>　 ください。</t>
    <phoneticPr fontId="38"/>
  </si>
  <si>
    <t>◆等級欄の（　）内の数字は、厚生年金保険の標準報酬月額等級です。</t>
    <rPh sb="1" eb="3">
      <t>トウキュウ</t>
    </rPh>
    <rPh sb="3" eb="4">
      <t>ラン</t>
    </rPh>
    <rPh sb="8" eb="9">
      <t>ナイ</t>
    </rPh>
    <rPh sb="10" eb="12">
      <t>スウジ</t>
    </rPh>
    <rPh sb="14" eb="16">
      <t>コウセイ</t>
    </rPh>
    <rPh sb="16" eb="18">
      <t>ネンキン</t>
    </rPh>
    <rPh sb="18" eb="20">
      <t>ホケン</t>
    </rPh>
    <rPh sb="21" eb="23">
      <t>ヒョウジュン</t>
    </rPh>
    <rPh sb="23" eb="25">
      <t>ホウシュウ</t>
    </rPh>
    <rPh sb="25" eb="27">
      <t>ゲツガク</t>
    </rPh>
    <rPh sb="27" eb="29">
      <t>トウキュウ</t>
    </rPh>
    <phoneticPr fontId="38"/>
  </si>
  <si>
    <t>　4（1）等級の「報酬月額」欄は、厚生年金保険の場合「93,000円未満」と読み替えてください。</t>
    <rPh sb="5" eb="7">
      <t>トウキュウ</t>
    </rPh>
    <rPh sb="9" eb="11">
      <t>ホウシュウ</t>
    </rPh>
    <rPh sb="11" eb="13">
      <t>ゲツガク</t>
    </rPh>
    <rPh sb="14" eb="15">
      <t>ラン</t>
    </rPh>
    <rPh sb="17" eb="19">
      <t>コウセイ</t>
    </rPh>
    <rPh sb="19" eb="21">
      <t>ネンキン</t>
    </rPh>
    <rPh sb="21" eb="23">
      <t>ホケン</t>
    </rPh>
    <rPh sb="24" eb="26">
      <t>バアイ</t>
    </rPh>
    <rPh sb="33" eb="34">
      <t>エン</t>
    </rPh>
    <rPh sb="34" eb="36">
      <t>ミマン</t>
    </rPh>
    <rPh sb="38" eb="39">
      <t>ヨ</t>
    </rPh>
    <rPh sb="40" eb="41">
      <t>カ</t>
    </rPh>
    <phoneticPr fontId="38"/>
  </si>
  <si>
    <t>　35（32）等級の「報酬月額」欄は、厚生年金保険の場合「635,000円以上」と読み替えてください。</t>
    <rPh sb="7" eb="9">
      <t>トウキュウ</t>
    </rPh>
    <rPh sb="11" eb="13">
      <t>ホウシュウ</t>
    </rPh>
    <rPh sb="13" eb="15">
      <t>ゲツガク</t>
    </rPh>
    <rPh sb="16" eb="17">
      <t>ラン</t>
    </rPh>
    <rPh sb="19" eb="21">
      <t>コウセイ</t>
    </rPh>
    <rPh sb="21" eb="23">
      <t>ネンキン</t>
    </rPh>
    <rPh sb="23" eb="25">
      <t>ホケン</t>
    </rPh>
    <rPh sb="26" eb="28">
      <t>バアイ</t>
    </rPh>
    <rPh sb="36" eb="37">
      <t>エン</t>
    </rPh>
    <rPh sb="37" eb="39">
      <t>イジョウ</t>
    </rPh>
    <rPh sb="41" eb="42">
      <t>ヨ</t>
    </rPh>
    <rPh sb="43" eb="44">
      <t>カ</t>
    </rPh>
    <phoneticPr fontId="38"/>
  </si>
  <si>
    <t xml:space="preserve">  ○被保険者負担分（表の折半額の欄）に円未満の端数がある場合</t>
    <rPh sb="3" eb="7">
      <t>ヒホケンシャ</t>
    </rPh>
    <rPh sb="7" eb="9">
      <t>フタン</t>
    </rPh>
    <rPh sb="9" eb="10">
      <t>ブン</t>
    </rPh>
    <rPh sb="11" eb="12">
      <t>ヒョウ</t>
    </rPh>
    <rPh sb="13" eb="15">
      <t>セッパン</t>
    </rPh>
    <rPh sb="15" eb="16">
      <t>ガク</t>
    </rPh>
    <rPh sb="17" eb="18">
      <t>ラン</t>
    </rPh>
    <rPh sb="20" eb="21">
      <t>エン</t>
    </rPh>
    <rPh sb="21" eb="23">
      <t>ミマン</t>
    </rPh>
    <rPh sb="24" eb="26">
      <t>ハスウ</t>
    </rPh>
    <rPh sb="29" eb="31">
      <t>バアイ</t>
    </rPh>
    <phoneticPr fontId="38"/>
  </si>
  <si>
    <t>　  ①事業主が、給与から被保険者負担分を控除する場合、被保険者負担分の端数が50銭以下の場合は切り捨て、50銭を超える場合は切り上げて1円となります。</t>
    <rPh sb="4" eb="7">
      <t>ジギョウヌシ</t>
    </rPh>
    <rPh sb="9" eb="11">
      <t>キュウヨ</t>
    </rPh>
    <rPh sb="13" eb="17">
      <t>ヒホケンシャ</t>
    </rPh>
    <rPh sb="17" eb="19">
      <t>フタン</t>
    </rPh>
    <rPh sb="19" eb="20">
      <t>ブン</t>
    </rPh>
    <rPh sb="21" eb="23">
      <t>コウジョ</t>
    </rPh>
    <rPh sb="25" eb="27">
      <t>バアイ</t>
    </rPh>
    <rPh sb="28" eb="32">
      <t>ヒホケンシャ</t>
    </rPh>
    <rPh sb="32" eb="34">
      <t>フタン</t>
    </rPh>
    <rPh sb="34" eb="35">
      <t>ブン</t>
    </rPh>
    <rPh sb="36" eb="38">
      <t>ハスウ</t>
    </rPh>
    <rPh sb="41" eb="42">
      <t>セン</t>
    </rPh>
    <rPh sb="42" eb="44">
      <t>イカ</t>
    </rPh>
    <rPh sb="45" eb="47">
      <t>バアイ</t>
    </rPh>
    <rPh sb="48" eb="49">
      <t>キ</t>
    </rPh>
    <rPh sb="50" eb="51">
      <t>ス</t>
    </rPh>
    <rPh sb="55" eb="56">
      <t>セン</t>
    </rPh>
    <rPh sb="57" eb="58">
      <t>コ</t>
    </rPh>
    <rPh sb="60" eb="62">
      <t>バアイ</t>
    </rPh>
    <rPh sb="63" eb="64">
      <t>キ</t>
    </rPh>
    <rPh sb="65" eb="66">
      <t>ア</t>
    </rPh>
    <rPh sb="69" eb="70">
      <t>エン</t>
    </rPh>
    <phoneticPr fontId="38"/>
  </si>
  <si>
    <t>　  ②被保険者が、被保険者負担分を事業主へ現金で支払う場合、被保険者負担分の端数が50銭未満の場合は切り捨て、50銭以上の場合は切り上げて1円となります。</t>
    <rPh sb="4" eb="8">
      <t>ヒホケンシャ</t>
    </rPh>
    <rPh sb="10" eb="14">
      <t>ヒホケンシャ</t>
    </rPh>
    <rPh sb="14" eb="16">
      <t>フタン</t>
    </rPh>
    <rPh sb="16" eb="17">
      <t>ブン</t>
    </rPh>
    <rPh sb="18" eb="21">
      <t>ジギョウヌシ</t>
    </rPh>
    <rPh sb="22" eb="24">
      <t>ゲンキン</t>
    </rPh>
    <rPh sb="25" eb="27">
      <t>シハラ</t>
    </rPh>
    <rPh sb="28" eb="30">
      <t>バアイ</t>
    </rPh>
    <rPh sb="31" eb="35">
      <t>ヒホケンシャ</t>
    </rPh>
    <rPh sb="35" eb="37">
      <t>フタン</t>
    </rPh>
    <rPh sb="37" eb="38">
      <t>ブン</t>
    </rPh>
    <rPh sb="39" eb="41">
      <t>ハスウ</t>
    </rPh>
    <rPh sb="44" eb="45">
      <t>セン</t>
    </rPh>
    <rPh sb="45" eb="47">
      <t>ミマン</t>
    </rPh>
    <rPh sb="48" eb="50">
      <t>バアイ</t>
    </rPh>
    <rPh sb="51" eb="52">
      <t>キ</t>
    </rPh>
    <rPh sb="53" eb="54">
      <t>ス</t>
    </rPh>
    <rPh sb="58" eb="59">
      <t>セン</t>
    </rPh>
    <rPh sb="59" eb="61">
      <t>イジョウ</t>
    </rPh>
    <rPh sb="62" eb="64">
      <t>バアイ</t>
    </rPh>
    <rPh sb="65" eb="66">
      <t>キ</t>
    </rPh>
    <rPh sb="67" eb="68">
      <t>ア</t>
    </rPh>
    <rPh sb="71" eb="72">
      <t>エン</t>
    </rPh>
    <phoneticPr fontId="38"/>
  </si>
  <si>
    <t>　  （注）①、②にかかわらず、事業主と被保険者間で特約がある場合には、特約に基づき端数処理をすることができます。</t>
    <rPh sb="4" eb="5">
      <t>チュウ</t>
    </rPh>
    <rPh sb="16" eb="19">
      <t>ジギョウヌシ</t>
    </rPh>
    <rPh sb="20" eb="24">
      <t>ヒホケンシャ</t>
    </rPh>
    <rPh sb="24" eb="25">
      <t>カン</t>
    </rPh>
    <rPh sb="26" eb="28">
      <t>トクヤク</t>
    </rPh>
    <rPh sb="31" eb="33">
      <t>バアイ</t>
    </rPh>
    <rPh sb="36" eb="38">
      <t>トクヤク</t>
    </rPh>
    <rPh sb="39" eb="40">
      <t>モト</t>
    </rPh>
    <rPh sb="42" eb="44">
      <t>ハスウ</t>
    </rPh>
    <rPh sb="44" eb="46">
      <t>ショリ</t>
    </rPh>
    <phoneticPr fontId="38"/>
  </si>
  <si>
    <t xml:space="preserve">  ○納入告知書の保険料額</t>
    <rPh sb="3" eb="5">
      <t>ノウニュウ</t>
    </rPh>
    <rPh sb="5" eb="8">
      <t>コクチショ</t>
    </rPh>
    <rPh sb="9" eb="11">
      <t>ホケン</t>
    </rPh>
    <rPh sb="11" eb="12">
      <t>リョウ</t>
    </rPh>
    <rPh sb="12" eb="13">
      <t>ガク</t>
    </rPh>
    <phoneticPr fontId="38"/>
  </si>
  <si>
    <t xml:space="preserve">  　納入告知書の保険料額は、被保険者個々の保険料額を合算した金額になります。ただし、合算した金額に円未満の端数がある場合は、その端数を切り捨てた額となります。</t>
    <rPh sb="3" eb="5">
      <t>ノウニュウ</t>
    </rPh>
    <rPh sb="5" eb="8">
      <t>コクチショ</t>
    </rPh>
    <rPh sb="9" eb="11">
      <t>ホケン</t>
    </rPh>
    <rPh sb="11" eb="12">
      <t>リョウ</t>
    </rPh>
    <rPh sb="12" eb="13">
      <t>ガク</t>
    </rPh>
    <rPh sb="15" eb="19">
      <t>ヒホケンシャ</t>
    </rPh>
    <rPh sb="19" eb="21">
      <t>ココ</t>
    </rPh>
    <rPh sb="22" eb="24">
      <t>ホケン</t>
    </rPh>
    <rPh sb="24" eb="25">
      <t>リョウ</t>
    </rPh>
    <rPh sb="25" eb="26">
      <t>ガク</t>
    </rPh>
    <rPh sb="27" eb="29">
      <t>ガッサン</t>
    </rPh>
    <rPh sb="31" eb="33">
      <t>キンガク</t>
    </rPh>
    <rPh sb="43" eb="45">
      <t>ガッサン</t>
    </rPh>
    <rPh sb="47" eb="49">
      <t>キンガク</t>
    </rPh>
    <rPh sb="50" eb="51">
      <t>エン</t>
    </rPh>
    <rPh sb="51" eb="53">
      <t>ミマン</t>
    </rPh>
    <rPh sb="54" eb="56">
      <t>ハスウ</t>
    </rPh>
    <rPh sb="59" eb="61">
      <t>バアイ</t>
    </rPh>
    <rPh sb="65" eb="67">
      <t>ハスウ</t>
    </rPh>
    <rPh sb="68" eb="69">
      <t>キ</t>
    </rPh>
    <rPh sb="70" eb="71">
      <t>ス</t>
    </rPh>
    <rPh sb="73" eb="74">
      <t>ガク</t>
    </rPh>
    <phoneticPr fontId="38"/>
  </si>
  <si>
    <t xml:space="preserve">  ○賞与にかかる保険料額</t>
    <rPh sb="3" eb="5">
      <t>ショウヨ</t>
    </rPh>
    <rPh sb="9" eb="12">
      <t>ホケンリョウ</t>
    </rPh>
    <rPh sb="12" eb="13">
      <t>ガク</t>
    </rPh>
    <phoneticPr fontId="38"/>
  </si>
  <si>
    <t xml:space="preserve">  　賞与に係る保険料額は、賞与額から1,000円未満の端数を切り捨てた額（標準賞与額)に、保険料率を乗じた額となります。</t>
    <rPh sb="3" eb="5">
      <t>ショウヨ</t>
    </rPh>
    <rPh sb="6" eb="7">
      <t>カカ</t>
    </rPh>
    <rPh sb="8" eb="11">
      <t>ホケンリョウ</t>
    </rPh>
    <rPh sb="11" eb="12">
      <t>ガク</t>
    </rPh>
    <rPh sb="14" eb="16">
      <t>ショウヨ</t>
    </rPh>
    <rPh sb="16" eb="17">
      <t>ガク</t>
    </rPh>
    <rPh sb="24" eb="25">
      <t>エン</t>
    </rPh>
    <rPh sb="25" eb="27">
      <t>ミマン</t>
    </rPh>
    <rPh sb="28" eb="30">
      <t>ハスウ</t>
    </rPh>
    <rPh sb="31" eb="32">
      <t>キ</t>
    </rPh>
    <rPh sb="33" eb="34">
      <t>ス</t>
    </rPh>
    <rPh sb="36" eb="37">
      <t>ガク</t>
    </rPh>
    <rPh sb="38" eb="40">
      <t>ヒョウジュン</t>
    </rPh>
    <rPh sb="40" eb="42">
      <t>ショウヨ</t>
    </rPh>
    <rPh sb="42" eb="43">
      <t>ガク</t>
    </rPh>
    <rPh sb="46" eb="48">
      <t>ホケン</t>
    </rPh>
    <rPh sb="48" eb="49">
      <t>リョウ</t>
    </rPh>
    <rPh sb="49" eb="50">
      <t>リツ</t>
    </rPh>
    <rPh sb="51" eb="52">
      <t>ジョウ</t>
    </rPh>
    <rPh sb="54" eb="55">
      <t>ガク</t>
    </rPh>
    <phoneticPr fontId="38"/>
  </si>
  <si>
    <t xml:space="preserve">  　また、標準賞与額の上限は、健康保険は年間573万円（毎年4月1日から翌年3月31日までの累計額。）となり、厚生年金保険と子ども・子育て拠出金の場合は</t>
    <rPh sb="6" eb="8">
      <t>ヒョウジュン</t>
    </rPh>
    <rPh sb="8" eb="10">
      <t>ショウヨ</t>
    </rPh>
    <rPh sb="10" eb="11">
      <t>ガク</t>
    </rPh>
    <rPh sb="12" eb="14">
      <t>ジョウゲン</t>
    </rPh>
    <rPh sb="16" eb="18">
      <t>ケンコウ</t>
    </rPh>
    <rPh sb="18" eb="20">
      <t>ホケン</t>
    </rPh>
    <rPh sb="21" eb="23">
      <t>ネンカン</t>
    </rPh>
    <rPh sb="26" eb="27">
      <t>マン</t>
    </rPh>
    <rPh sb="27" eb="28">
      <t>エン</t>
    </rPh>
    <rPh sb="29" eb="31">
      <t>マイトシ</t>
    </rPh>
    <rPh sb="32" eb="33">
      <t>ガツ</t>
    </rPh>
    <rPh sb="34" eb="35">
      <t>ヒ</t>
    </rPh>
    <rPh sb="37" eb="39">
      <t>ヨクネン</t>
    </rPh>
    <rPh sb="40" eb="41">
      <t>ガツ</t>
    </rPh>
    <rPh sb="43" eb="44">
      <t>ヒ</t>
    </rPh>
    <rPh sb="47" eb="50">
      <t>ルイケイガク</t>
    </rPh>
    <rPh sb="56" eb="58">
      <t>コウセイ</t>
    </rPh>
    <rPh sb="58" eb="60">
      <t>ネンキン</t>
    </rPh>
    <rPh sb="60" eb="62">
      <t>ホケン</t>
    </rPh>
    <phoneticPr fontId="38"/>
  </si>
  <si>
    <t>　　月間150万円となります。　</t>
  </si>
  <si>
    <t>　○子ども・子育て拠出金</t>
    <rPh sb="2" eb="3">
      <t>コ</t>
    </rPh>
    <rPh sb="6" eb="8">
      <t>コソダ</t>
    </rPh>
    <rPh sb="9" eb="12">
      <t>キョシュツキン</t>
    </rPh>
    <phoneticPr fontId="38"/>
  </si>
  <si>
    <t>　　事業主の方は、児童手当の支給に要する費用等の一部として、子ども・子育て拠出金を負担いただくことになります。（被保険者の負担はありません。）</t>
    <rPh sb="2" eb="5">
      <t>ジギョウヌシ</t>
    </rPh>
    <rPh sb="6" eb="7">
      <t>カタ</t>
    </rPh>
    <rPh sb="9" eb="11">
      <t>ジドウ</t>
    </rPh>
    <rPh sb="11" eb="13">
      <t>テアテ</t>
    </rPh>
    <rPh sb="14" eb="16">
      <t>シキュウ</t>
    </rPh>
    <rPh sb="17" eb="18">
      <t>ヨウ</t>
    </rPh>
    <rPh sb="20" eb="22">
      <t>ヒヨウ</t>
    </rPh>
    <rPh sb="22" eb="23">
      <t>トウ</t>
    </rPh>
    <rPh sb="24" eb="26">
      <t>イチブ</t>
    </rPh>
    <rPh sb="30" eb="31">
      <t>コ</t>
    </rPh>
    <rPh sb="34" eb="36">
      <t>コソダ</t>
    </rPh>
    <rPh sb="37" eb="40">
      <t>キョシュツキン</t>
    </rPh>
    <rPh sb="41" eb="43">
      <t>フタン</t>
    </rPh>
    <rPh sb="56" eb="60">
      <t>ヒホケンシャ</t>
    </rPh>
    <rPh sb="61" eb="63">
      <t>フタン</t>
    </rPh>
    <phoneticPr fontId="38"/>
  </si>
  <si>
    <t>　　この子ども・子育て拠出金の額は、被保険者個々の厚生年金保険の標準報酬月額および標準賞与額に、拠出金率（0.36％）を乗じて得た額の総額となります。</t>
    <rPh sb="4" eb="5">
      <t>コ</t>
    </rPh>
    <rPh sb="8" eb="10">
      <t>コソダ</t>
    </rPh>
    <rPh sb="11" eb="14">
      <t>キョシュツキン</t>
    </rPh>
    <rPh sb="15" eb="16">
      <t>ガク</t>
    </rPh>
    <rPh sb="18" eb="22">
      <t>ヒホケンシャ</t>
    </rPh>
    <rPh sb="22" eb="23">
      <t>コ</t>
    </rPh>
    <rPh sb="25" eb="27">
      <t>コウセイ</t>
    </rPh>
    <rPh sb="27" eb="29">
      <t>ネンキン</t>
    </rPh>
    <rPh sb="29" eb="31">
      <t>ホケン</t>
    </rPh>
    <rPh sb="32" eb="34">
      <t>ヒョウジュン</t>
    </rPh>
    <rPh sb="34" eb="36">
      <t>ホウシュウ</t>
    </rPh>
    <rPh sb="36" eb="38">
      <t>ゲツガク</t>
    </rPh>
    <rPh sb="41" eb="43">
      <t>ヒョウジュン</t>
    </rPh>
    <rPh sb="43" eb="45">
      <t>ショウヨ</t>
    </rPh>
    <rPh sb="45" eb="46">
      <t>ガク</t>
    </rPh>
    <rPh sb="48" eb="51">
      <t>キョシュツキン</t>
    </rPh>
    <rPh sb="51" eb="52">
      <t>リツ</t>
    </rPh>
    <rPh sb="60" eb="61">
      <t>ジョウ</t>
    </rPh>
    <rPh sb="63" eb="64">
      <t>エ</t>
    </rPh>
    <rPh sb="65" eb="66">
      <t>ガク</t>
    </rPh>
    <rPh sb="67" eb="69">
      <t>ソウガク</t>
    </rPh>
    <phoneticPr fontId="38"/>
  </si>
  <si>
    <t>↓</t>
    <phoneticPr fontId="2"/>
  </si>
  <si>
    <t>短期用</t>
    <rPh sb="0" eb="2">
      <t>タンキ</t>
    </rPh>
    <rPh sb="2" eb="3">
      <t>ヨウ</t>
    </rPh>
    <phoneticPr fontId="2"/>
  </si>
  <si>
    <t>長期用</t>
    <rPh sb="0" eb="3">
      <t>チョウキヨウ</t>
    </rPh>
    <phoneticPr fontId="2"/>
  </si>
  <si>
    <t>左に保険料額表を貼り付けると下記は自動表示されます。</t>
    <rPh sb="0" eb="1">
      <t>ヒダリ</t>
    </rPh>
    <rPh sb="2" eb="7">
      <t>ホケンリョウガクヒョウ</t>
    </rPh>
    <rPh sb="8" eb="9">
      <t>ハ</t>
    </rPh>
    <rPh sb="10" eb="11">
      <t>ツ</t>
    </rPh>
    <rPh sb="14" eb="16">
      <t>カキ</t>
    </rPh>
    <rPh sb="17" eb="21">
      <t>ジドウヒョウジ</t>
    </rPh>
    <phoneticPr fontId="2"/>
  </si>
  <si>
    <t>←厚生年金の等級区分に変更が生じた場合は要メンテナンス</t>
    <rPh sb="1" eb="5">
      <t>コウセイネンキン</t>
    </rPh>
    <rPh sb="6" eb="8">
      <t>トウキュウ</t>
    </rPh>
    <rPh sb="8" eb="10">
      <t>クブン</t>
    </rPh>
    <rPh sb="11" eb="13">
      <t>ヘンコウ</t>
    </rPh>
    <rPh sb="14" eb="15">
      <t>ショウ</t>
    </rPh>
    <rPh sb="17" eb="19">
      <t>バアイ</t>
    </rPh>
    <rPh sb="20" eb="21">
      <t>ヨウ</t>
    </rPh>
    <phoneticPr fontId="2"/>
  </si>
  <si>
    <t>　　↓以下、貼り付けエリア</t>
    <rPh sb="3" eb="5">
      <t>イカ</t>
    </rPh>
    <rPh sb="6" eb="7">
      <t>ハ</t>
    </rPh>
    <rPh sb="8" eb="9">
      <t>ツ</t>
    </rPh>
    <phoneticPr fontId="2"/>
  </si>
  <si>
    <t>　　※職名や雇用条件に関する問い合わせ先：各部局事務部の雇用手続き担当係</t>
    <rPh sb="3" eb="5">
      <t>ショクメイ</t>
    </rPh>
    <rPh sb="6" eb="8">
      <t>コヨウ</t>
    </rPh>
    <rPh sb="8" eb="10">
      <t>ジョウケン</t>
    </rPh>
    <rPh sb="11" eb="12">
      <t>カン</t>
    </rPh>
    <rPh sb="14" eb="15">
      <t>ト</t>
    </rPh>
    <rPh sb="16" eb="17">
      <t>ア</t>
    </rPh>
    <rPh sb="19" eb="20">
      <t>サキ</t>
    </rPh>
    <rPh sb="21" eb="22">
      <t>カク</t>
    </rPh>
    <rPh sb="22" eb="24">
      <t>ブキョク</t>
    </rPh>
    <rPh sb="24" eb="26">
      <t>ジム</t>
    </rPh>
    <rPh sb="26" eb="27">
      <t>ブ</t>
    </rPh>
    <rPh sb="28" eb="30">
      <t>コヨウ</t>
    </rPh>
    <rPh sb="30" eb="32">
      <t>テツヅ</t>
    </rPh>
    <rPh sb="33" eb="35">
      <t>タントウ</t>
    </rPh>
    <rPh sb="35" eb="36">
      <t>カカリ</t>
    </rPh>
    <phoneticPr fontId="2"/>
  </si>
  <si>
    <t>３．勤務日と給与支給月に関する注意点</t>
    <rPh sb="2" eb="5">
      <t>キンムビ</t>
    </rPh>
    <rPh sb="6" eb="8">
      <t>キュウヨ</t>
    </rPh>
    <rPh sb="8" eb="10">
      <t>シキュウ</t>
    </rPh>
    <rPh sb="10" eb="11">
      <t>ツキ</t>
    </rPh>
    <rPh sb="12" eb="13">
      <t>カン</t>
    </rPh>
    <rPh sb="15" eb="18">
      <t>チュウイテン</t>
    </rPh>
    <phoneticPr fontId="2"/>
  </si>
  <si>
    <t>　　　（例：４月勤務分＝４月17日支給、但し超過勤務手当分は翌月）</t>
    <phoneticPr fontId="2"/>
  </si>
  <si>
    <t>　（１）上記「年俸制」の１）任期付正職員、３）限定職員（フルタイム）は、勤務月分給与は当月支給となります。</t>
    <rPh sb="4" eb="6">
      <t>ジョウキ</t>
    </rPh>
    <rPh sb="7" eb="10">
      <t>ネンポウセイ</t>
    </rPh>
    <rPh sb="14" eb="16">
      <t>ニンキ</t>
    </rPh>
    <rPh sb="16" eb="17">
      <t>ツ</t>
    </rPh>
    <rPh sb="17" eb="20">
      <t>セイショクイン</t>
    </rPh>
    <rPh sb="23" eb="25">
      <t>ゲンテイ</t>
    </rPh>
    <rPh sb="25" eb="27">
      <t>ショクイン</t>
    </rPh>
    <rPh sb="36" eb="38">
      <t>キンム</t>
    </rPh>
    <rPh sb="38" eb="39">
      <t>ツキ</t>
    </rPh>
    <rPh sb="39" eb="40">
      <t>ブン</t>
    </rPh>
    <rPh sb="40" eb="42">
      <t>キュウヨ</t>
    </rPh>
    <rPh sb="43" eb="45">
      <t>トウゲツ</t>
    </rPh>
    <rPh sb="45" eb="47">
      <t>シキュウ</t>
    </rPh>
    <phoneticPr fontId="2"/>
  </si>
  <si>
    <t>　（２）上記「年俸制」の２）契約職員及び「時給」に該当する職は、勤務月分給与は翌月支給となります</t>
    <rPh sb="4" eb="6">
      <t>ジョウキ</t>
    </rPh>
    <rPh sb="7" eb="10">
      <t>ネンポウセイ</t>
    </rPh>
    <rPh sb="14" eb="18">
      <t>ケイヤクショクイン</t>
    </rPh>
    <rPh sb="18" eb="19">
      <t>オヨ</t>
    </rPh>
    <rPh sb="21" eb="23">
      <t>ジキュウ</t>
    </rPh>
    <rPh sb="25" eb="27">
      <t>ガイトウ</t>
    </rPh>
    <rPh sb="29" eb="30">
      <t>ショク</t>
    </rPh>
    <rPh sb="32" eb="34">
      <t>キンム</t>
    </rPh>
    <rPh sb="34" eb="35">
      <t>ツキ</t>
    </rPh>
    <rPh sb="35" eb="36">
      <t>ブン</t>
    </rPh>
    <rPh sb="36" eb="38">
      <t>キュウヨ</t>
    </rPh>
    <rPh sb="39" eb="41">
      <t>ヨクゲツ</t>
    </rPh>
    <rPh sb="41" eb="43">
      <t>シキュウ</t>
    </rPh>
    <phoneticPr fontId="2"/>
  </si>
  <si>
    <t>　　　（例：４月勤務分＝5月17日支給）</t>
    <phoneticPr fontId="2"/>
  </si>
  <si>
    <r>
      <t>〇非常勤年俸　</t>
    </r>
    <r>
      <rPr>
        <sz val="12"/>
        <color theme="1"/>
        <rFont val="ＭＳ Ｐゴシック"/>
        <family val="3"/>
        <charset val="128"/>
        <scheme val="minor"/>
      </rPr>
      <t>：　契約職員、限定職員（フルタイム）　年俸表</t>
    </r>
    <rPh sb="1" eb="4">
      <t>ヒジョウキン</t>
    </rPh>
    <rPh sb="4" eb="6">
      <t>ネンポウ</t>
    </rPh>
    <rPh sb="9" eb="11">
      <t>ケイヤク</t>
    </rPh>
    <rPh sb="11" eb="13">
      <t>ショクイン</t>
    </rPh>
    <rPh sb="14" eb="16">
      <t>ゲンテイ</t>
    </rPh>
    <rPh sb="16" eb="18">
      <t>ショクイン</t>
    </rPh>
    <rPh sb="26" eb="29">
      <t>ネンポウヒョウ</t>
    </rPh>
    <phoneticPr fontId="2"/>
  </si>
  <si>
    <r>
      <t>〇任期付年俸</t>
    </r>
    <r>
      <rPr>
        <sz val="12"/>
        <color theme="1"/>
        <rFont val="ＭＳ Ｐゴシック"/>
        <family val="3"/>
        <charset val="128"/>
        <scheme val="minor"/>
      </rPr>
      <t>　：　任期付正職員　年俸表</t>
    </r>
    <rPh sb="1" eb="4">
      <t>ニンキツキ</t>
    </rPh>
    <rPh sb="4" eb="6">
      <t>ネンポウ</t>
    </rPh>
    <rPh sb="9" eb="15">
      <t>ニンキツキセイショクイン</t>
    </rPh>
    <rPh sb="16" eb="19">
      <t>ネンポウヒョウ</t>
    </rPh>
    <phoneticPr fontId="2"/>
  </si>
  <si>
    <t>１期目</t>
    <phoneticPr fontId="2"/>
  </si>
  <si>
    <t>２期目</t>
    <phoneticPr fontId="2"/>
  </si>
  <si>
    <t>３期目</t>
    <phoneticPr fontId="2"/>
  </si>
  <si>
    <t>４期目</t>
    <phoneticPr fontId="2"/>
  </si>
  <si>
    <t>５期目</t>
    <phoneticPr fontId="2"/>
  </si>
  <si>
    <t>１期目・・・２期目の前日までの期間</t>
    <phoneticPr fontId="2"/>
  </si>
  <si>
    <t>２期目・・・採用された日から1年を経過した後の最初の4月1日からの期間</t>
    <phoneticPr fontId="2"/>
  </si>
  <si>
    <t>３期目・・・採用された日から2年を経過した後の最初の4月1日からの期間</t>
    <phoneticPr fontId="2"/>
  </si>
  <si>
    <t>４期目・・・採用された日から3年を経過した後の最初の4月1日からの期間</t>
    <phoneticPr fontId="2"/>
  </si>
  <si>
    <t>５期目・・・採用された日から4年を経過した後の最初の4月1日からの期間</t>
    <phoneticPr fontId="2"/>
  </si>
  <si>
    <t>高度・・・・各部局人事担当係へ事前に相談してください。</t>
    <rPh sb="0" eb="2">
      <t>コウド</t>
    </rPh>
    <rPh sb="6" eb="9">
      <t>カクブキョク</t>
    </rPh>
    <rPh sb="9" eb="13">
      <t>ジンジタントウ</t>
    </rPh>
    <rPh sb="13" eb="14">
      <t>カカリ</t>
    </rPh>
    <rPh sb="15" eb="17">
      <t>ジゼン</t>
    </rPh>
    <rPh sb="18" eb="20">
      <t>ソウダン</t>
    </rPh>
    <phoneticPr fontId="2"/>
  </si>
  <si>
    <t>技能補佐員・臨時用務員</t>
    <phoneticPr fontId="2"/>
  </si>
  <si>
    <t>１期目</t>
    <phoneticPr fontId="2"/>
  </si>
  <si>
    <t>２－１</t>
    <phoneticPr fontId="2"/>
  </si>
  <si>
    <t>特任教授</t>
    <phoneticPr fontId="2"/>
  </si>
  <si>
    <t>２－５</t>
    <phoneticPr fontId="2"/>
  </si>
  <si>
    <t>特任准教授</t>
    <phoneticPr fontId="2"/>
  </si>
  <si>
    <t>２－９</t>
    <phoneticPr fontId="2"/>
  </si>
  <si>
    <t>特任講師</t>
    <phoneticPr fontId="2"/>
  </si>
  <si>
    <t>２－１３</t>
    <phoneticPr fontId="2"/>
  </si>
  <si>
    <t>特任助教</t>
    <phoneticPr fontId="2"/>
  </si>
  <si>
    <t>２－１７</t>
    <phoneticPr fontId="2"/>
  </si>
  <si>
    <t>研究員</t>
    <phoneticPr fontId="2"/>
  </si>
  <si>
    <t>２－２１</t>
    <phoneticPr fontId="2"/>
  </si>
  <si>
    <t>研究機関研究員</t>
    <phoneticPr fontId="2"/>
  </si>
  <si>
    <t>２－２５</t>
    <phoneticPr fontId="2"/>
  </si>
  <si>
    <t>２－２９</t>
    <phoneticPr fontId="2"/>
  </si>
  <si>
    <t>２－３３</t>
    <phoneticPr fontId="2"/>
  </si>
  <si>
    <t>５－１３</t>
    <phoneticPr fontId="2"/>
  </si>
  <si>
    <t>２－３７*</t>
    <phoneticPr fontId="2"/>
  </si>
  <si>
    <t>５－１７</t>
    <phoneticPr fontId="2"/>
  </si>
  <si>
    <t>３－１３*</t>
    <phoneticPr fontId="2"/>
  </si>
  <si>
    <t>５－２１</t>
    <phoneticPr fontId="2"/>
  </si>
  <si>
    <t>３－１７</t>
    <phoneticPr fontId="2"/>
  </si>
  <si>
    <t>５－２５</t>
    <phoneticPr fontId="2"/>
  </si>
  <si>
    <t>３－２１</t>
    <phoneticPr fontId="2"/>
  </si>
  <si>
    <t>５－２９</t>
    <phoneticPr fontId="2"/>
  </si>
  <si>
    <t>３－２５</t>
    <phoneticPr fontId="2"/>
  </si>
  <si>
    <t>５－３３</t>
    <phoneticPr fontId="2"/>
  </si>
  <si>
    <t>３－２９</t>
    <phoneticPr fontId="2"/>
  </si>
  <si>
    <t>５－３７</t>
    <phoneticPr fontId="2"/>
  </si>
  <si>
    <t>３－３３</t>
    <phoneticPr fontId="2"/>
  </si>
  <si>
    <t>５－４１</t>
    <phoneticPr fontId="2"/>
  </si>
  <si>
    <t>３－３７</t>
    <phoneticPr fontId="2"/>
  </si>
  <si>
    <t>５－４５</t>
    <phoneticPr fontId="2"/>
  </si>
  <si>
    <t>４－１７</t>
    <phoneticPr fontId="2"/>
  </si>
  <si>
    <t>５－４９</t>
    <phoneticPr fontId="2"/>
  </si>
  <si>
    <t>４－２１</t>
    <phoneticPr fontId="2"/>
  </si>
  <si>
    <t>５－５３</t>
    <phoneticPr fontId="2"/>
  </si>
  <si>
    <t>４－２５</t>
    <phoneticPr fontId="2"/>
  </si>
  <si>
    <t>５－５７</t>
    <phoneticPr fontId="2"/>
  </si>
  <si>
    <t>４－２９</t>
    <phoneticPr fontId="2"/>
  </si>
  <si>
    <t>５－６１</t>
    <phoneticPr fontId="2"/>
  </si>
  <si>
    <t>４－３３</t>
    <phoneticPr fontId="2"/>
  </si>
  <si>
    <t>５－６５</t>
    <phoneticPr fontId="2"/>
  </si>
  <si>
    <t>４－３７</t>
    <phoneticPr fontId="2"/>
  </si>
  <si>
    <t>５－６９</t>
    <phoneticPr fontId="2"/>
  </si>
  <si>
    <t>４－４１</t>
    <phoneticPr fontId="2"/>
  </si>
  <si>
    <t>５－７３</t>
    <phoneticPr fontId="2"/>
  </si>
  <si>
    <t>４－４５</t>
    <phoneticPr fontId="2"/>
  </si>
  <si>
    <t>５－７７</t>
    <phoneticPr fontId="2"/>
  </si>
  <si>
    <t>４－４９</t>
    <phoneticPr fontId="2"/>
  </si>
  <si>
    <t>５－８１</t>
    <phoneticPr fontId="2"/>
  </si>
  <si>
    <t>　※採用手続き等については、各部局のTA、RA担当係へご確認ください。</t>
    <rPh sb="2" eb="6">
      <t>サイヨウテツヅ</t>
    </rPh>
    <rPh sb="7" eb="8">
      <t>トウ</t>
    </rPh>
    <rPh sb="14" eb="17">
      <t>カクブキョク</t>
    </rPh>
    <rPh sb="23" eb="25">
      <t>タントウ</t>
    </rPh>
    <rPh sb="25" eb="26">
      <t>カカリ</t>
    </rPh>
    <rPh sb="28" eb="30">
      <t>カクニン</t>
    </rPh>
    <phoneticPr fontId="2"/>
  </si>
  <si>
    <t>TA</t>
    <phoneticPr fontId="2"/>
  </si>
  <si>
    <t>RA</t>
    <phoneticPr fontId="2"/>
  </si>
  <si>
    <t>変更なし（H29.9～）</t>
    <rPh sb="0" eb="2">
      <t>ヘンコウ</t>
    </rPh>
    <phoneticPr fontId="2"/>
  </si>
  <si>
    <t>変更なし（R2.4～）</t>
    <rPh sb="0" eb="2">
      <t>ヘンコウ</t>
    </rPh>
    <phoneticPr fontId="2"/>
  </si>
  <si>
    <t>変更なし（R2.9～）</t>
    <rPh sb="0" eb="2">
      <t>ヘンコウ</t>
    </rPh>
    <phoneticPr fontId="2"/>
  </si>
  <si>
    <t>東海国立大学機構名古屋大学年俸制適用職員給与規程</t>
  </si>
  <si>
    <t>東海国立大学機構契約職員，パートタイム勤務職員，医員，医員（研修医）及び非常勤講師等の給与に関する規程</t>
    <phoneticPr fontId="2"/>
  </si>
  <si>
    <r>
      <t>　　</t>
    </r>
    <r>
      <rPr>
        <b/>
        <sz val="12"/>
        <color rgb="FFFF0000"/>
        <rFont val="メイリオ"/>
        <family val="3"/>
        <charset val="128"/>
      </rPr>
      <t>各研究室等において</t>
    </r>
    <r>
      <rPr>
        <sz val="12"/>
        <rFont val="メイリオ"/>
        <family val="3"/>
        <charset val="128"/>
      </rPr>
      <t>人件費所要額を試算いただくことを目的にしています。</t>
    </r>
    <rPh sb="2" eb="6">
      <t>カクケンキュウシツ</t>
    </rPh>
    <rPh sb="6" eb="7">
      <t>トウ</t>
    </rPh>
    <rPh sb="11" eb="14">
      <t>ジンケンヒ</t>
    </rPh>
    <rPh sb="14" eb="16">
      <t>ショヨウ</t>
    </rPh>
    <rPh sb="16" eb="17">
      <t>ガク</t>
    </rPh>
    <rPh sb="18" eb="20">
      <t>シサン</t>
    </rPh>
    <rPh sb="27" eb="29">
      <t>モクテキ</t>
    </rPh>
    <phoneticPr fontId="2"/>
  </si>
  <si>
    <t>【問い合わせ先について】</t>
    <rPh sb="1" eb="2">
      <t>ト</t>
    </rPh>
    <rPh sb="3" eb="4">
      <t>ア</t>
    </rPh>
    <rPh sb="6" eb="7">
      <t>サキ</t>
    </rPh>
    <phoneticPr fontId="2"/>
  </si>
  <si>
    <t xml:space="preserve">      雇用条件、手続きに関すること：各部局事務部の雇用手続き担当係（庶務、人事担当等）</t>
    <rPh sb="6" eb="8">
      <t>コヨウ</t>
    </rPh>
    <rPh sb="8" eb="10">
      <t>ジョウケン</t>
    </rPh>
    <rPh sb="11" eb="13">
      <t>テツヅ</t>
    </rPh>
    <rPh sb="15" eb="16">
      <t>カン</t>
    </rPh>
    <rPh sb="37" eb="39">
      <t>ショム</t>
    </rPh>
    <rPh sb="40" eb="42">
      <t>ジンジ</t>
    </rPh>
    <rPh sb="42" eb="44">
      <t>タントウ</t>
    </rPh>
    <rPh sb="44" eb="45">
      <t>トウ</t>
    </rPh>
    <phoneticPr fontId="2"/>
  </si>
  <si>
    <t xml:space="preserve">      消費税、ツールの内容に関すること：研究事業課　外部資金管理係</t>
    <rPh sb="6" eb="9">
      <t>ショウヒゼイ</t>
    </rPh>
    <rPh sb="14" eb="16">
      <t>ナイヨウ</t>
    </rPh>
    <rPh sb="17" eb="18">
      <t>カン</t>
    </rPh>
    <phoneticPr fontId="2"/>
  </si>
  <si>
    <r>
      <t>　・本ツールは</t>
    </r>
    <r>
      <rPr>
        <b/>
        <sz val="12"/>
        <color rgb="FFFF0000"/>
        <rFont val="メイリオ"/>
        <family val="3"/>
        <charset val="128"/>
      </rPr>
      <t>一般的な試算方法で算出</t>
    </r>
    <r>
      <rPr>
        <sz val="12"/>
        <rFont val="メイリオ"/>
        <family val="3"/>
        <charset val="128"/>
      </rPr>
      <t>しており、個別事情（戻入、追及等の遡及処理など）は考慮しておりませんので、</t>
    </r>
    <rPh sb="2" eb="3">
      <t>ホン</t>
    </rPh>
    <rPh sb="7" eb="10">
      <t>イッパンテキ</t>
    </rPh>
    <rPh sb="11" eb="15">
      <t>シサンホウホウ</t>
    </rPh>
    <rPh sb="16" eb="18">
      <t>サンシュツ</t>
    </rPh>
    <rPh sb="23" eb="25">
      <t>コベツ</t>
    </rPh>
    <rPh sb="25" eb="27">
      <t>ジジョウ</t>
    </rPh>
    <rPh sb="28" eb="30">
      <t>レイニュウ</t>
    </rPh>
    <rPh sb="31" eb="33">
      <t>ツイキュウ</t>
    </rPh>
    <rPh sb="33" eb="34">
      <t>トウ</t>
    </rPh>
    <rPh sb="35" eb="39">
      <t>ソキュウショリ</t>
    </rPh>
    <rPh sb="43" eb="45">
      <t>コウリョ</t>
    </rPh>
    <phoneticPr fontId="2"/>
  </si>
  <si>
    <t>4．年度末、研究期間と給与支給月に関する注意点（具体例）</t>
    <rPh sb="2" eb="5">
      <t>ネンドマツ</t>
    </rPh>
    <rPh sb="6" eb="8">
      <t>ケンキュウ</t>
    </rPh>
    <rPh sb="8" eb="10">
      <t>キカン</t>
    </rPh>
    <rPh sb="11" eb="13">
      <t>キュウヨ</t>
    </rPh>
    <rPh sb="13" eb="15">
      <t>シキュウ</t>
    </rPh>
    <rPh sb="15" eb="16">
      <t>ツキ</t>
    </rPh>
    <rPh sb="17" eb="18">
      <t>カン</t>
    </rPh>
    <rPh sb="20" eb="23">
      <t>チュウイテン</t>
    </rPh>
    <rPh sb="24" eb="27">
      <t>グタイレイ</t>
    </rPh>
    <phoneticPr fontId="2"/>
  </si>
  <si>
    <r>
      <t>　・共同研究・受託研究・受託事業の直接経費で雇用する場合は、さらに</t>
    </r>
    <r>
      <rPr>
        <b/>
        <u/>
        <sz val="14"/>
        <color rgb="FFFF0000"/>
        <rFont val="メイリオ"/>
        <family val="3"/>
        <charset val="128"/>
      </rPr>
      <t>消費税額</t>
    </r>
    <r>
      <rPr>
        <b/>
        <sz val="14"/>
        <rFont val="メイリオ"/>
        <family val="3"/>
        <charset val="128"/>
      </rPr>
      <t>を見込んでいただく必要があります。「４　消費税を加味した試算額」もご覧ください。</t>
    </r>
    <rPh sb="17" eb="21">
      <t>チョクセツケイヒ</t>
    </rPh>
    <rPh sb="22" eb="24">
      <t>コヨウ</t>
    </rPh>
    <rPh sb="26" eb="28">
      <t>バアイ</t>
    </rPh>
    <rPh sb="57" eb="60">
      <t>ショウヒゼイ</t>
    </rPh>
    <rPh sb="61" eb="63">
      <t>カミ</t>
    </rPh>
    <rPh sb="65" eb="67">
      <t>シサン</t>
    </rPh>
    <rPh sb="67" eb="68">
      <t>ガク</t>
    </rPh>
    <rPh sb="71" eb="72">
      <t>ラン</t>
    </rPh>
    <phoneticPr fontId="2"/>
  </si>
  <si>
    <t>　　共同研究・受託研究・受託事業の直接経費で雇用する場合は、人件費（通勤手当を除く）の合計額に消費税率を乗じた金額の留保（消費税相当額の留保）が必要となります。</t>
    <rPh sb="12" eb="14">
      <t>ジュタク</t>
    </rPh>
    <rPh sb="14" eb="16">
      <t>ジギョウ</t>
    </rPh>
    <rPh sb="17" eb="21">
      <t>チョクセツケイヒ</t>
    </rPh>
    <rPh sb="22" eb="24">
      <t>コヨウ</t>
    </rPh>
    <rPh sb="26" eb="28">
      <t>バアイ</t>
    </rPh>
    <rPh sb="30" eb="33">
      <t>ジンケンヒ</t>
    </rPh>
    <rPh sb="34" eb="38">
      <t>ツウキンテアテ</t>
    </rPh>
    <rPh sb="39" eb="40">
      <t>ノゾ</t>
    </rPh>
    <rPh sb="43" eb="45">
      <t>ゴウケイ</t>
    </rPh>
    <rPh sb="45" eb="46">
      <t>ガク</t>
    </rPh>
    <rPh sb="47" eb="51">
      <t>ショウヒゼイリツ</t>
    </rPh>
    <rPh sb="52" eb="53">
      <t>ジョウ</t>
    </rPh>
    <rPh sb="55" eb="57">
      <t>キンガク</t>
    </rPh>
    <rPh sb="58" eb="60">
      <t>リュウホ</t>
    </rPh>
    <rPh sb="61" eb="64">
      <t>ショウヒゼイ</t>
    </rPh>
    <rPh sb="64" eb="67">
      <t>ソウトウガク</t>
    </rPh>
    <rPh sb="68" eb="70">
      <t>リュウホ</t>
    </rPh>
    <rPh sb="72" eb="74">
      <t>ヒツヨウ</t>
    </rPh>
    <phoneticPr fontId="2"/>
  </si>
  <si>
    <t>※1.以降に入力している内容は入力例ですので、入力必要箇所を適宜修正してご活用ください。</t>
    <rPh sb="3" eb="5">
      <t>イコウ</t>
    </rPh>
    <rPh sb="6" eb="8">
      <t>ニュウリョク</t>
    </rPh>
    <rPh sb="12" eb="14">
      <t>ナイヨウ</t>
    </rPh>
    <rPh sb="15" eb="17">
      <t>ニュウリョク</t>
    </rPh>
    <rPh sb="17" eb="18">
      <t>レイ</t>
    </rPh>
    <rPh sb="23" eb="25">
      <t>ニュウリョク</t>
    </rPh>
    <rPh sb="25" eb="27">
      <t>ヒツヨウ</t>
    </rPh>
    <rPh sb="27" eb="29">
      <t>カショ</t>
    </rPh>
    <rPh sb="30" eb="32">
      <t>テキギ</t>
    </rPh>
    <rPh sb="32" eb="34">
      <t>シュウセイ</t>
    </rPh>
    <rPh sb="37" eb="39">
      <t>カツヨウ</t>
    </rPh>
    <phoneticPr fontId="2"/>
  </si>
  <si>
    <t>　　以下で消費税率を選択いただくと、「3.試算」表の「消費税を加味した試算額」に金額が表示されます。</t>
    <rPh sb="2" eb="4">
      <t>イカ</t>
    </rPh>
    <rPh sb="5" eb="8">
      <t>ショウヒゼイ</t>
    </rPh>
    <rPh sb="8" eb="9">
      <t>リツ</t>
    </rPh>
    <rPh sb="10" eb="12">
      <t>センタク</t>
    </rPh>
    <rPh sb="21" eb="23">
      <t>シサン</t>
    </rPh>
    <rPh sb="24" eb="25">
      <t>ヒョウ</t>
    </rPh>
    <rPh sb="27" eb="30">
      <t>ショウヒゼイ</t>
    </rPh>
    <rPh sb="31" eb="33">
      <t>カミ</t>
    </rPh>
    <rPh sb="35" eb="37">
      <t>シサン</t>
    </rPh>
    <rPh sb="37" eb="38">
      <t>ガク</t>
    </rPh>
    <rPh sb="40" eb="42">
      <t>キンガク</t>
    </rPh>
    <rPh sb="43" eb="45">
      <t>ヒョウジ</t>
    </rPh>
    <phoneticPr fontId="2"/>
  </si>
  <si>
    <t>のセルに直接入力してください。</t>
    <rPh sb="4" eb="6">
      <t>チョクセツ</t>
    </rPh>
    <rPh sb="6" eb="8">
      <t>ニュウリョク</t>
    </rPh>
    <phoneticPr fontId="2"/>
  </si>
  <si>
    <t>エフォート率</t>
    <rPh sb="5" eb="6">
      <t>リツ</t>
    </rPh>
    <phoneticPr fontId="2"/>
  </si>
  <si>
    <t>消費税を加味した試算額</t>
    <rPh sb="0" eb="3">
      <t>ショウヒゼイ</t>
    </rPh>
    <rPh sb="4" eb="6">
      <t>カミ</t>
    </rPh>
    <rPh sb="8" eb="10">
      <t>シサン</t>
    </rPh>
    <rPh sb="10" eb="11">
      <t>ガク</t>
    </rPh>
    <phoneticPr fontId="2"/>
  </si>
  <si>
    <t>エフォート率を加味した試算額</t>
    <rPh sb="5" eb="6">
      <t>リツ</t>
    </rPh>
    <rPh sb="7" eb="9">
      <t>カミ</t>
    </rPh>
    <rPh sb="11" eb="14">
      <t>シサンガク</t>
    </rPh>
    <phoneticPr fontId="2"/>
  </si>
  <si>
    <t>エフォート率を直接入力してください。</t>
    <rPh sb="5" eb="6">
      <t>リツ</t>
    </rPh>
    <rPh sb="7" eb="9">
      <t>チョクセツ</t>
    </rPh>
    <rPh sb="9" eb="11">
      <t>ニュウリョク</t>
    </rPh>
    <phoneticPr fontId="2"/>
  </si>
  <si>
    <t>５.エフォート率を加味した試算額について</t>
    <rPh sb="7" eb="8">
      <t>リツ</t>
    </rPh>
    <rPh sb="9" eb="11">
      <t>カミ</t>
    </rPh>
    <rPh sb="13" eb="16">
      <t>シサンガク</t>
    </rPh>
    <phoneticPr fontId="2"/>
  </si>
  <si>
    <t>名古屋大学に勤務する教育職本給表に相当する契約職員等の給与に関する取扱要項</t>
    <phoneticPr fontId="2"/>
  </si>
  <si>
    <t>　・エフォート率を加味した金額の試算については、「5　エフォート率を加味した試算額について」もご覧ください。</t>
    <rPh sb="7" eb="8">
      <t>リツ</t>
    </rPh>
    <rPh sb="9" eb="11">
      <t>カミ</t>
    </rPh>
    <rPh sb="13" eb="15">
      <t>キンガク</t>
    </rPh>
    <rPh sb="16" eb="18">
      <t>シサン</t>
    </rPh>
    <rPh sb="32" eb="33">
      <t>リツ</t>
    </rPh>
    <rPh sb="34" eb="36">
      <t>カミ</t>
    </rPh>
    <rPh sb="38" eb="40">
      <t>シサン</t>
    </rPh>
    <rPh sb="40" eb="41">
      <t>ガク</t>
    </rPh>
    <rPh sb="48" eb="49">
      <t>ランラン</t>
    </rPh>
    <phoneticPr fontId="2"/>
  </si>
  <si>
    <t>　・月額については赤枠の各月の金額を、年額については赤枠の合計額をご覧ください。</t>
    <rPh sb="2" eb="4">
      <t>ゲツガク</t>
    </rPh>
    <rPh sb="9" eb="11">
      <t>アカワク</t>
    </rPh>
    <rPh sb="12" eb="14">
      <t>カクツキ</t>
    </rPh>
    <rPh sb="15" eb="17">
      <t>キンガク</t>
    </rPh>
    <rPh sb="19" eb="21">
      <t>ネンガク</t>
    </rPh>
    <rPh sb="26" eb="28">
      <t>アカワク</t>
    </rPh>
    <rPh sb="29" eb="32">
      <t>ゴウケイガク</t>
    </rPh>
    <rPh sb="34" eb="35">
      <t>ランラン</t>
    </rPh>
    <phoneticPr fontId="2"/>
  </si>
  <si>
    <t>　　例１：R4.3月勤務分の給与（＝R4.4.17支給）の支出される予算年度について</t>
    <rPh sb="2" eb="3">
      <t>レイ</t>
    </rPh>
    <rPh sb="9" eb="10">
      <t>ガツ</t>
    </rPh>
    <rPh sb="10" eb="13">
      <t>キンムブン</t>
    </rPh>
    <rPh sb="14" eb="16">
      <t>キュウヨ</t>
    </rPh>
    <rPh sb="25" eb="27">
      <t>シキュウ</t>
    </rPh>
    <rPh sb="29" eb="31">
      <t>シシュツ</t>
    </rPh>
    <rPh sb="34" eb="36">
      <t>ヨサン</t>
    </rPh>
    <rPh sb="36" eb="38">
      <t>ネンド</t>
    </rPh>
    <phoneticPr fontId="2"/>
  </si>
  <si>
    <r>
      <t>　　</t>
    </r>
    <r>
      <rPr>
        <u/>
        <sz val="12"/>
        <rFont val="メイリオ"/>
        <family val="3"/>
        <charset val="128"/>
      </rPr>
      <t>上記の3.の（２）に該当する職については</t>
    </r>
    <r>
      <rPr>
        <sz val="12"/>
        <color theme="1"/>
        <rFont val="メイリオ"/>
        <family val="3"/>
        <charset val="128"/>
      </rPr>
      <t>勤務月と給与支給月が異なるため、以下のとおり注意が必要となります。</t>
    </r>
    <rPh sb="2" eb="4">
      <t>ジョウキ</t>
    </rPh>
    <rPh sb="12" eb="14">
      <t>ガイトウ</t>
    </rPh>
    <rPh sb="16" eb="17">
      <t>ショク</t>
    </rPh>
    <rPh sb="22" eb="24">
      <t>キンム</t>
    </rPh>
    <rPh sb="24" eb="25">
      <t>ツキ</t>
    </rPh>
    <rPh sb="26" eb="28">
      <t>キュウヨ</t>
    </rPh>
    <rPh sb="28" eb="30">
      <t>シキュウ</t>
    </rPh>
    <rPh sb="30" eb="31">
      <t>ツキ</t>
    </rPh>
    <rPh sb="32" eb="33">
      <t>コト</t>
    </rPh>
    <rPh sb="38" eb="40">
      <t>イカ</t>
    </rPh>
    <rPh sb="44" eb="46">
      <t>チュウイ</t>
    </rPh>
    <rPh sb="47" eb="49">
      <t>ヒツヨウ</t>
    </rPh>
    <phoneticPr fontId="2"/>
  </si>
  <si>
    <t>　　　　 勤務月が研究期間内なりますので、当該外部資金からの支出は可能です。</t>
    <rPh sb="5" eb="8">
      <t>キンムツキ</t>
    </rPh>
    <rPh sb="9" eb="11">
      <t>ケンキュウ</t>
    </rPh>
    <rPh sb="11" eb="13">
      <t>キカン</t>
    </rPh>
    <rPh sb="13" eb="14">
      <t>ナイ</t>
    </rPh>
    <rPh sb="21" eb="23">
      <t>トウガイ</t>
    </rPh>
    <rPh sb="23" eb="27">
      <t>ガイブシキン</t>
    </rPh>
    <rPh sb="30" eb="32">
      <t>シシュツ</t>
    </rPh>
    <rPh sb="33" eb="35">
      <t>カノウ</t>
    </rPh>
    <phoneticPr fontId="2"/>
  </si>
  <si>
    <t xml:space="preserve">    　 ➀支給額（本給、各種手当（通勤手当、住居手当、超過勤務手当等（各々の遡及分も含む））</t>
    <rPh sb="9" eb="10">
      <t>ガク</t>
    </rPh>
    <rPh sb="11" eb="13">
      <t>ホンキュウ</t>
    </rPh>
    <rPh sb="14" eb="16">
      <t>カクシュ</t>
    </rPh>
    <rPh sb="16" eb="18">
      <t>テアテ</t>
    </rPh>
    <rPh sb="19" eb="21">
      <t>ツウキン</t>
    </rPh>
    <rPh sb="21" eb="23">
      <t>テアテ</t>
    </rPh>
    <rPh sb="24" eb="28">
      <t>ジュウキョテアテ</t>
    </rPh>
    <rPh sb="29" eb="31">
      <t>チョウカ</t>
    </rPh>
    <rPh sb="31" eb="33">
      <t>キンム</t>
    </rPh>
    <rPh sb="33" eb="35">
      <t>テアテ</t>
    </rPh>
    <rPh sb="35" eb="36">
      <t>トウ</t>
    </rPh>
    <rPh sb="37" eb="39">
      <t>オノオノ</t>
    </rPh>
    <rPh sb="40" eb="42">
      <t>ソキュウ</t>
    </rPh>
    <rPh sb="42" eb="43">
      <t>ブン</t>
    </rPh>
    <rPh sb="44" eb="45">
      <t>フク</t>
    </rPh>
    <phoneticPr fontId="2"/>
  </si>
  <si>
    <t>　　人件費について予算管理上必要となる金額（予算差引簿から支出される額）は以下の①～③の合計額となります。</t>
    <rPh sb="2" eb="5">
      <t>ジンケンヒ</t>
    </rPh>
    <rPh sb="9" eb="11">
      <t>ヨサン</t>
    </rPh>
    <rPh sb="11" eb="14">
      <t>カンリジョウ</t>
    </rPh>
    <rPh sb="14" eb="16">
      <t>ヒツヨウ</t>
    </rPh>
    <rPh sb="19" eb="21">
      <t>キンガク</t>
    </rPh>
    <rPh sb="22" eb="24">
      <t>ヨサン</t>
    </rPh>
    <rPh sb="24" eb="27">
      <t>サシヒキボ</t>
    </rPh>
    <rPh sb="29" eb="31">
      <t>シシュツ</t>
    </rPh>
    <rPh sb="34" eb="35">
      <t>ガク</t>
    </rPh>
    <rPh sb="37" eb="39">
      <t>イカ</t>
    </rPh>
    <rPh sb="44" eb="46">
      <t>ゴウケイ</t>
    </rPh>
    <rPh sb="46" eb="47">
      <t>ガク</t>
    </rPh>
    <phoneticPr fontId="2"/>
  </si>
  <si>
    <t>　　　  金額の留保（消費税相当額の留保）</t>
    <phoneticPr fontId="2"/>
  </si>
  <si>
    <t>　　  ③共同研究・受託研究・受託事業の直接経費で雇用する場合は、①（通勤手当を除く）＋②の合計額に消費税率を乗じた</t>
    <phoneticPr fontId="2"/>
  </si>
  <si>
    <t>　　以下でエフォート率を選択いただくと、「3.試算」表の「エフォート率を加味した試算額」に金額が表示されます。</t>
    <rPh sb="2" eb="4">
      <t>イカ</t>
    </rPh>
    <rPh sb="10" eb="11">
      <t>リツ</t>
    </rPh>
    <rPh sb="12" eb="14">
      <t>センタク</t>
    </rPh>
    <rPh sb="23" eb="25">
      <t>シサン</t>
    </rPh>
    <rPh sb="26" eb="27">
      <t>ヒョウ</t>
    </rPh>
    <rPh sb="34" eb="35">
      <t>リツ</t>
    </rPh>
    <rPh sb="36" eb="38">
      <t>カミ</t>
    </rPh>
    <rPh sb="40" eb="42">
      <t>シサン</t>
    </rPh>
    <rPh sb="42" eb="43">
      <t>ガク</t>
    </rPh>
    <rPh sb="45" eb="47">
      <t>キンガク</t>
    </rPh>
    <rPh sb="48" eb="50">
      <t>キンガク</t>
    </rPh>
    <rPh sb="51" eb="53">
      <t>ヒョウジ</t>
    </rPh>
    <phoneticPr fontId="2"/>
  </si>
  <si>
    <t>　　例2：研究期間（R3.4.1～R3.R10.31）の外部資金において10月勤務分の給与（＝R11.17支給）を支出することの可否について</t>
    <rPh sb="2" eb="3">
      <t>レイ</t>
    </rPh>
    <rPh sb="5" eb="9">
      <t>ケンキュウキカン</t>
    </rPh>
    <rPh sb="28" eb="32">
      <t>ガイブシキン</t>
    </rPh>
    <rPh sb="38" eb="39">
      <t>ガツ</t>
    </rPh>
    <rPh sb="39" eb="42">
      <t>キンムブン</t>
    </rPh>
    <rPh sb="43" eb="45">
      <t>キュウヨ</t>
    </rPh>
    <rPh sb="53" eb="55">
      <t>シキュウ</t>
    </rPh>
    <rPh sb="57" eb="59">
      <t>シシュツ</t>
    </rPh>
    <rPh sb="64" eb="66">
      <t>カヒ</t>
    </rPh>
    <phoneticPr fontId="2"/>
  </si>
  <si>
    <t>　　エフォート申告書の提出の際に人件費の試算（エフォート先の財源での必要額の算出）をご確認したい場合に利用願います。各月同率である場合を前提条件としております。</t>
    <rPh sb="7" eb="10">
      <t>シンコクショ</t>
    </rPh>
    <rPh sb="11" eb="13">
      <t>テイシュツ</t>
    </rPh>
    <rPh sb="14" eb="15">
      <t>サイ</t>
    </rPh>
    <rPh sb="16" eb="19">
      <t>ジンケンヒ</t>
    </rPh>
    <rPh sb="20" eb="22">
      <t>シサン</t>
    </rPh>
    <rPh sb="28" eb="29">
      <t>サキ</t>
    </rPh>
    <rPh sb="30" eb="32">
      <t>ザイゲン</t>
    </rPh>
    <rPh sb="34" eb="36">
      <t>ヒツヨウ</t>
    </rPh>
    <rPh sb="36" eb="37">
      <t>ガク</t>
    </rPh>
    <rPh sb="38" eb="40">
      <t>サンシュツ</t>
    </rPh>
    <rPh sb="43" eb="45">
      <t>カクニン</t>
    </rPh>
    <rPh sb="48" eb="50">
      <t>バアイ</t>
    </rPh>
    <rPh sb="51" eb="53">
      <t>リヨウ</t>
    </rPh>
    <rPh sb="53" eb="54">
      <t>ネガ</t>
    </rPh>
    <rPh sb="60" eb="61">
      <t>ドウ</t>
    </rPh>
    <rPh sb="68" eb="70">
      <t>ゼンテイ</t>
    </rPh>
    <rPh sb="70" eb="72">
      <t>ジョウケン</t>
    </rPh>
    <phoneticPr fontId="2"/>
  </si>
  <si>
    <t>　・予算管理上必要となる人件費（予算差引簿から支出される額）の積算について</t>
    <rPh sb="2" eb="4">
      <t>ヨサン</t>
    </rPh>
    <rPh sb="4" eb="6">
      <t>カンリ</t>
    </rPh>
    <rPh sb="6" eb="7">
      <t>ジョウ</t>
    </rPh>
    <rPh sb="7" eb="9">
      <t>ヒツヨウ</t>
    </rPh>
    <rPh sb="12" eb="15">
      <t>ジンケンヒ</t>
    </rPh>
    <rPh sb="31" eb="33">
      <t>セキサン</t>
    </rPh>
    <phoneticPr fontId="2"/>
  </si>
  <si>
    <t>　・本ツールは多くの方にご協力いただき、R3年度より使用開始となりました。今後も更新していくことを予定しておりますので、</t>
    <rPh sb="2" eb="3">
      <t>ホン</t>
    </rPh>
    <rPh sb="7" eb="8">
      <t>オオ</t>
    </rPh>
    <rPh sb="10" eb="11">
      <t>カタ</t>
    </rPh>
    <rPh sb="13" eb="15">
      <t>キョウリョク</t>
    </rPh>
    <rPh sb="22" eb="24">
      <t>ネンド</t>
    </rPh>
    <rPh sb="26" eb="28">
      <t>シヨウ</t>
    </rPh>
    <rPh sb="28" eb="30">
      <t>カイシ</t>
    </rPh>
    <rPh sb="37" eb="39">
      <t>コンゴ</t>
    </rPh>
    <rPh sb="40" eb="42">
      <t>コウシン</t>
    </rPh>
    <rPh sb="49" eb="51">
      <t>ヨテイ</t>
    </rPh>
    <phoneticPr fontId="2"/>
  </si>
  <si>
    <r>
      <t>　　</t>
    </r>
    <r>
      <rPr>
        <b/>
        <sz val="12"/>
        <color rgb="FFFF0000"/>
        <rFont val="メイリオ"/>
        <family val="3"/>
        <charset val="128"/>
      </rPr>
      <t xml:space="preserve"> あくまでも現時点での試算（目安の金額、概算額）</t>
    </r>
    <r>
      <rPr>
        <sz val="12"/>
        <rFont val="メイリオ"/>
        <family val="3"/>
        <charset val="128"/>
      </rPr>
      <t>としてご参考としていただき、各月の実績額との差額を確認するようにしてください。</t>
    </r>
    <rPh sb="13" eb="15">
      <t>シサン</t>
    </rPh>
    <rPh sb="22" eb="25">
      <t>ガイサンガク</t>
    </rPh>
    <rPh sb="40" eb="42">
      <t>カクツキ</t>
    </rPh>
    <rPh sb="43" eb="46">
      <t>ジッセキガク</t>
    </rPh>
    <rPh sb="48" eb="50">
      <t>サガク</t>
    </rPh>
    <rPh sb="51" eb="53">
      <t>カクニン</t>
    </rPh>
    <phoneticPr fontId="2"/>
  </si>
  <si>
    <t>　　　　（ただし、当該外部資金について個別ルールがなく本学の会計ルールが適用される場合を前提とする）</t>
    <rPh sb="9" eb="11">
      <t>トウガイ</t>
    </rPh>
    <rPh sb="11" eb="15">
      <t>ガイブシキン</t>
    </rPh>
    <rPh sb="19" eb="21">
      <t>コベツ</t>
    </rPh>
    <rPh sb="27" eb="29">
      <t>ホンガク</t>
    </rPh>
    <rPh sb="30" eb="32">
      <t>カイケイ</t>
    </rPh>
    <rPh sb="36" eb="38">
      <t>テキヨウ</t>
    </rPh>
    <rPh sb="41" eb="43">
      <t>バアイ</t>
    </rPh>
    <rPh sb="44" eb="46">
      <t>ゼンテイ</t>
    </rPh>
    <phoneticPr fontId="2"/>
  </si>
  <si>
    <t>　　　　　国立大学法人会計の事業年度は４月１日から翌年３月３１日までとなりますので、例1の場合はR3年度予算からの支出となります。</t>
    <rPh sb="5" eb="7">
      <t>コクリツ</t>
    </rPh>
    <rPh sb="7" eb="9">
      <t>ダイガク</t>
    </rPh>
    <rPh sb="9" eb="11">
      <t>ホウジン</t>
    </rPh>
    <rPh sb="11" eb="13">
      <t>カイケイ</t>
    </rPh>
    <rPh sb="14" eb="16">
      <t>ジギョウ</t>
    </rPh>
    <rPh sb="42" eb="43">
      <t>レイ</t>
    </rPh>
    <rPh sb="45" eb="47">
      <t>バアイ</t>
    </rPh>
    <rPh sb="50" eb="52">
      <t>ネンド</t>
    </rPh>
    <rPh sb="52" eb="54">
      <t>ヨサン</t>
    </rPh>
    <rPh sb="57" eb="59">
      <t>シシュツ</t>
    </rPh>
    <phoneticPr fontId="2"/>
  </si>
  <si>
    <t>新規項目
（当月）</t>
    <rPh sb="0" eb="2">
      <t>シンキ</t>
    </rPh>
    <rPh sb="2" eb="4">
      <t>コウモク</t>
    </rPh>
    <rPh sb="6" eb="8">
      <t>トウゲツ</t>
    </rPh>
    <phoneticPr fontId="38"/>
  </si>
  <si>
    <t>新規項目
（翌月）</t>
    <rPh sb="0" eb="2">
      <t>シンキ</t>
    </rPh>
    <rPh sb="2" eb="4">
      <t>コウモク</t>
    </rPh>
    <rPh sb="6" eb="8">
      <t>ヨクゲツ</t>
    </rPh>
    <phoneticPr fontId="38"/>
  </si>
  <si>
    <t>予算年度</t>
    <rPh sb="0" eb="2">
      <t>ヨサン</t>
    </rPh>
    <rPh sb="2" eb="4">
      <t>ネンド</t>
    </rPh>
    <phoneticPr fontId="38"/>
  </si>
  <si>
    <t>支給日</t>
    <rPh sb="0" eb="3">
      <t>シキュウビ</t>
    </rPh>
    <phoneticPr fontId="38"/>
  </si>
  <si>
    <t>勤務月</t>
    <rPh sb="0" eb="3">
      <t>キンムツキ</t>
    </rPh>
    <phoneticPr fontId="38"/>
  </si>
  <si>
    <t>勤務月の財源</t>
    <rPh sb="0" eb="3">
      <t>キンムツキ</t>
    </rPh>
    <rPh sb="4" eb="6">
      <t>ザイゲン</t>
    </rPh>
    <phoneticPr fontId="38"/>
  </si>
  <si>
    <t>本給等</t>
    <rPh sb="0" eb="3">
      <t>ホンキュウトウ</t>
    </rPh>
    <phoneticPr fontId="38"/>
  </si>
  <si>
    <t>厚生年金保険
事業主負担分</t>
    <rPh sb="0" eb="4">
      <t>コウセイネンキン</t>
    </rPh>
    <rPh sb="4" eb="6">
      <t>ホケン</t>
    </rPh>
    <rPh sb="7" eb="10">
      <t>ジギョウヌシ</t>
    </rPh>
    <rPh sb="10" eb="13">
      <t>フタンブン</t>
    </rPh>
    <phoneticPr fontId="38"/>
  </si>
  <si>
    <t>健康保険料
事業主負担分</t>
    <rPh sb="0" eb="2">
      <t>ケンコウ</t>
    </rPh>
    <rPh sb="2" eb="5">
      <t>ホケンリョウ</t>
    </rPh>
    <rPh sb="6" eb="9">
      <t>ジギョウヌシ</t>
    </rPh>
    <rPh sb="9" eb="12">
      <t>フタンブン</t>
    </rPh>
    <phoneticPr fontId="38"/>
  </si>
  <si>
    <t>介護保険料
事業主負担分</t>
    <rPh sb="0" eb="5">
      <t>カイゴホケンリョウ</t>
    </rPh>
    <rPh sb="6" eb="9">
      <t>ジギョウヌシ</t>
    </rPh>
    <rPh sb="9" eb="12">
      <t>フタンブン</t>
    </rPh>
    <phoneticPr fontId="38"/>
  </si>
  <si>
    <t>共済短期
負担金</t>
    <rPh sb="0" eb="4">
      <t>キョウサイタンキ</t>
    </rPh>
    <rPh sb="5" eb="8">
      <t>フタンキン</t>
    </rPh>
    <phoneticPr fontId="38"/>
  </si>
  <si>
    <t>共済介護
負担金</t>
    <rPh sb="0" eb="2">
      <t>キョウサイ</t>
    </rPh>
    <rPh sb="2" eb="4">
      <t>カイゴ</t>
    </rPh>
    <rPh sb="5" eb="8">
      <t>フタンキン</t>
    </rPh>
    <phoneticPr fontId="38"/>
  </si>
  <si>
    <t>共済短期事務
負担金</t>
    <rPh sb="0" eb="2">
      <t>キョウサイ</t>
    </rPh>
    <rPh sb="2" eb="4">
      <t>タンキ</t>
    </rPh>
    <rPh sb="4" eb="6">
      <t>ジム</t>
    </rPh>
    <rPh sb="7" eb="10">
      <t>フタンキン</t>
    </rPh>
    <phoneticPr fontId="38"/>
  </si>
  <si>
    <t>支給日の計</t>
    <rPh sb="0" eb="3">
      <t>シキュウビ</t>
    </rPh>
    <rPh sb="4" eb="5">
      <t>ケイ</t>
    </rPh>
    <phoneticPr fontId="38"/>
  </si>
  <si>
    <t>R04</t>
    <phoneticPr fontId="38"/>
  </si>
  <si>
    <t>4月</t>
    <rPh sb="1" eb="2">
      <t>ガツ</t>
    </rPh>
    <phoneticPr fontId="38"/>
  </si>
  <si>
    <t>運営費</t>
    <rPh sb="0" eb="3">
      <t>ウンエイヒ</t>
    </rPh>
    <phoneticPr fontId="38"/>
  </si>
  <si>
    <t>制度開始月のため、9月社保、10月共済が計上</t>
    <rPh sb="0" eb="2">
      <t>セイド</t>
    </rPh>
    <rPh sb="2" eb="5">
      <t>カイシツキ</t>
    </rPh>
    <rPh sb="10" eb="11">
      <t>ガツ</t>
    </rPh>
    <rPh sb="11" eb="13">
      <t>シャホ</t>
    </rPh>
    <rPh sb="16" eb="17">
      <t>ガツ</t>
    </rPh>
    <rPh sb="17" eb="19">
      <t>キョウサイ</t>
    </rPh>
    <rPh sb="20" eb="22">
      <t>ケイジョウ</t>
    </rPh>
    <phoneticPr fontId="38"/>
  </si>
  <si>
    <t>10月</t>
    <phoneticPr fontId="38"/>
  </si>
  <si>
    <t>1月</t>
  </si>
  <si>
    <t>受託研究</t>
    <rPh sb="0" eb="2">
      <t>ジュタク</t>
    </rPh>
    <rPh sb="2" eb="4">
      <t>ケンキュウ</t>
    </rPh>
    <phoneticPr fontId="38"/>
  </si>
  <si>
    <t>R05</t>
    <phoneticPr fontId="38"/>
  </si>
  <si>
    <t>4月</t>
    <phoneticPr fontId="38"/>
  </si>
  <si>
    <t>5月</t>
    <phoneticPr fontId="38"/>
  </si>
  <si>
    <t>6月</t>
    <phoneticPr fontId="38"/>
  </si>
  <si>
    <t>7月</t>
    <phoneticPr fontId="38"/>
  </si>
  <si>
    <t>8月</t>
    <phoneticPr fontId="38"/>
  </si>
  <si>
    <t>9月</t>
    <phoneticPr fontId="38"/>
  </si>
  <si>
    <t>10月</t>
    <rPh sb="2" eb="3">
      <t>ガツ</t>
    </rPh>
    <phoneticPr fontId="38"/>
  </si>
  <si>
    <t>11月</t>
    <phoneticPr fontId="38"/>
  </si>
  <si>
    <t>12月</t>
    <phoneticPr fontId="38"/>
  </si>
  <si>
    <t>1月</t>
    <phoneticPr fontId="38"/>
  </si>
  <si>
    <t>2月</t>
    <phoneticPr fontId="38"/>
  </si>
  <si>
    <t>3月</t>
    <phoneticPr fontId="38"/>
  </si>
  <si>
    <t>R06</t>
    <phoneticPr fontId="38"/>
  </si>
  <si>
    <t>予算年度が分かれるため注意</t>
    <rPh sb="0" eb="4">
      <t>ヨサンネンド</t>
    </rPh>
    <rPh sb="5" eb="6">
      <t>ワ</t>
    </rPh>
    <rPh sb="11" eb="13">
      <t>チュウイ</t>
    </rPh>
    <phoneticPr fontId="2"/>
  </si>
  <si>
    <t>　　  ②法定福利費事業主負担分（社会保険等料＋労働保険料（雇用保険＋労災保険）（各々の遡及分も含む））</t>
    <rPh sb="5" eb="10">
      <t>ホウテイフクリヒ</t>
    </rPh>
    <rPh sb="10" eb="13">
      <t>ジギョウヌシ</t>
    </rPh>
    <rPh sb="13" eb="16">
      <t>フタンブン</t>
    </rPh>
    <rPh sb="22" eb="23">
      <t>リョウ</t>
    </rPh>
    <rPh sb="24" eb="26">
      <t>ロウドウ</t>
    </rPh>
    <rPh sb="26" eb="28">
      <t>ホケン</t>
    </rPh>
    <rPh sb="28" eb="29">
      <t>リョウ</t>
    </rPh>
    <rPh sb="30" eb="32">
      <t>コヨウ</t>
    </rPh>
    <rPh sb="32" eb="34">
      <t>ホケン</t>
    </rPh>
    <rPh sb="35" eb="37">
      <t>ロウサイ</t>
    </rPh>
    <rPh sb="37" eb="39">
      <t>ホケン</t>
    </rPh>
    <rPh sb="41" eb="43">
      <t>オノオノ</t>
    </rPh>
    <rPh sb="44" eb="47">
      <t>ソキュウブン</t>
    </rPh>
    <rPh sb="48" eb="49">
      <t>フク</t>
    </rPh>
    <phoneticPr fontId="2"/>
  </si>
  <si>
    <t xml:space="preserve">      雇用条件（社会保険等の加入条件等）、手続きに関すること：各部局事務部の雇用手続き担当係（庶務、人事担当等）</t>
    <rPh sb="6" eb="8">
      <t>コヨウ</t>
    </rPh>
    <rPh sb="8" eb="10">
      <t>ジョウケン</t>
    </rPh>
    <rPh sb="17" eb="21">
      <t>カニュウジョウケン</t>
    </rPh>
    <rPh sb="21" eb="22">
      <t>トウ</t>
    </rPh>
    <rPh sb="24" eb="26">
      <t>テツヅ</t>
    </rPh>
    <rPh sb="28" eb="29">
      <t>カン</t>
    </rPh>
    <rPh sb="50" eb="52">
      <t>ショム</t>
    </rPh>
    <rPh sb="53" eb="55">
      <t>ジンジ</t>
    </rPh>
    <rPh sb="55" eb="57">
      <t>タントウ</t>
    </rPh>
    <rPh sb="57" eb="58">
      <t>トウ</t>
    </rPh>
    <phoneticPr fontId="2"/>
  </si>
  <si>
    <t>注意事項</t>
    <rPh sb="0" eb="4">
      <t>チュウイジコウ</t>
    </rPh>
    <phoneticPr fontId="38"/>
  </si>
  <si>
    <r>
      <t>　　</t>
    </r>
    <r>
      <rPr>
        <b/>
        <sz val="12"/>
        <color rgb="FFFF0000"/>
        <rFont val="メイリオ"/>
        <family val="3"/>
        <charset val="128"/>
      </rPr>
      <t>ツールの誤りやご意見等がありましたら</t>
    </r>
    <r>
      <rPr>
        <sz val="12"/>
        <rFont val="メイリオ"/>
        <family val="3"/>
        <charset val="128"/>
      </rPr>
      <t>以下のお問い合わせ先までご連絡をいただけますと幸いです。</t>
    </r>
    <rPh sb="45" eb="46">
      <t>ト</t>
    </rPh>
    <rPh sb="47" eb="48">
      <t>アサキレンラクサイワ</t>
    </rPh>
    <phoneticPr fontId="2"/>
  </si>
  <si>
    <t>－</t>
  </si>
  <si>
    <t>－</t>
    <phoneticPr fontId="2"/>
  </si>
  <si>
    <t>　（３）国家公務員共済組合制度の適用拡大について</t>
    <rPh sb="4" eb="6">
      <t>コッカ</t>
    </rPh>
    <rPh sb="6" eb="9">
      <t>コウムイン</t>
    </rPh>
    <rPh sb="9" eb="11">
      <t>キョウサイ</t>
    </rPh>
    <rPh sb="11" eb="13">
      <t>クミアイ</t>
    </rPh>
    <rPh sb="13" eb="15">
      <t>セイド</t>
    </rPh>
    <rPh sb="16" eb="18">
      <t>テキヨウ</t>
    </rPh>
    <rPh sb="18" eb="20">
      <t>カクダイ</t>
    </rPh>
    <phoneticPr fontId="2"/>
  </si>
  <si>
    <t>○国家公務員共済組合制度の適用拡大対象者について年度予算別具体例</t>
    <rPh sb="28" eb="32">
      <t>テキヨウカクダイタイショウモノネンドヨサンベツグタイレイ</t>
    </rPh>
    <phoneticPr fontId="38"/>
  </si>
  <si>
    <t>　　　　令和4年10月1日から、週20時間以上勤務、2か月超の勤務、報酬月額88,000円以上で非学生のすべての要件を満たす方を対象として適用</t>
    <rPh sb="4" eb="6">
      <t>レイワ</t>
    </rPh>
    <rPh sb="7" eb="8">
      <t>ネン</t>
    </rPh>
    <rPh sb="10" eb="11">
      <t>ガツ</t>
    </rPh>
    <rPh sb="12" eb="13">
      <t>ニチ</t>
    </rPh>
    <rPh sb="16" eb="17">
      <t>シュウ</t>
    </rPh>
    <rPh sb="19" eb="23">
      <t>ジカンイジョウ</t>
    </rPh>
    <rPh sb="23" eb="25">
      <t>キンム</t>
    </rPh>
    <rPh sb="28" eb="29">
      <t>ゲツ</t>
    </rPh>
    <rPh sb="29" eb="30">
      <t>コ</t>
    </rPh>
    <rPh sb="31" eb="33">
      <t>キンム</t>
    </rPh>
    <rPh sb="34" eb="38">
      <t>ホウシュウゲツガク</t>
    </rPh>
    <rPh sb="44" eb="47">
      <t>エンイジョウ</t>
    </rPh>
    <rPh sb="48" eb="51">
      <t>ヒガクセイ</t>
    </rPh>
    <rPh sb="69" eb="71">
      <t>テキヨウ</t>
    </rPh>
    <phoneticPr fontId="2"/>
  </si>
  <si>
    <t>　　　　（具体例の詳細については「1-1年度別整理」シートをご参照ください）</t>
    <rPh sb="5" eb="8">
      <t>グタイレイ</t>
    </rPh>
    <rPh sb="9" eb="11">
      <t>ショウサイ</t>
    </rPh>
    <rPh sb="20" eb="23">
      <t>ネンドベツ</t>
    </rPh>
    <rPh sb="23" eb="25">
      <t>セイリ</t>
    </rPh>
    <rPh sb="31" eb="33">
      <t>サンショウ</t>
    </rPh>
    <phoneticPr fontId="2"/>
  </si>
  <si>
    <t>　　　　されます。適用対象者については、共済掛金（共済短期掛金、共済介護掛金）のみ当月勤務にかかる支払いとなりますのでご注意願います。</t>
    <rPh sb="9" eb="11">
      <t>テキヨウ</t>
    </rPh>
    <rPh sb="11" eb="14">
      <t>タイショウシャ</t>
    </rPh>
    <rPh sb="20" eb="22">
      <t>キョウサイ</t>
    </rPh>
    <rPh sb="22" eb="24">
      <t>カケキン</t>
    </rPh>
    <rPh sb="25" eb="27">
      <t>キョウサイ</t>
    </rPh>
    <rPh sb="27" eb="29">
      <t>タンキ</t>
    </rPh>
    <rPh sb="29" eb="31">
      <t>カケキン</t>
    </rPh>
    <rPh sb="32" eb="34">
      <t>キョウサイ</t>
    </rPh>
    <rPh sb="34" eb="36">
      <t>カイゴ</t>
    </rPh>
    <rPh sb="36" eb="38">
      <t>カケキン</t>
    </rPh>
    <rPh sb="41" eb="43">
      <t>トウゲツ</t>
    </rPh>
    <rPh sb="43" eb="45">
      <t>キンム</t>
    </rPh>
    <rPh sb="49" eb="51">
      <t>シハラ</t>
    </rPh>
    <rPh sb="60" eb="62">
      <t>チュウイ</t>
    </rPh>
    <phoneticPr fontId="2"/>
  </si>
  <si>
    <t>社保、共済共通</t>
    <rPh sb="0" eb="2">
      <t>シャホ</t>
    </rPh>
    <rPh sb="3" eb="5">
      <t>キョウサイ</t>
    </rPh>
    <rPh sb="5" eb="7">
      <t>キョウツウ</t>
    </rPh>
    <phoneticPr fontId="2"/>
  </si>
  <si>
    <t>63,000円未満</t>
  </si>
  <si>
    <t>63,000円以上73,000円未満</t>
  </si>
  <si>
    <t>73,000円以上83,000円未満</t>
  </si>
  <si>
    <t>83,000円以上93,000円未満</t>
  </si>
  <si>
    <t>93,000円以上101,000円未満</t>
  </si>
  <si>
    <t>101,000円以上107,000円未満</t>
  </si>
  <si>
    <t>107,000円以上114,000円未満</t>
  </si>
  <si>
    <t>114,000円以上122,000円未満</t>
  </si>
  <si>
    <t>122,000円以上130,000円未満</t>
  </si>
  <si>
    <t>130,000円以上138,000円未満</t>
  </si>
  <si>
    <t>138,000円以上146,000円未満</t>
  </si>
  <si>
    <t>146,000円以上155,000円未満</t>
  </si>
  <si>
    <t>155,000円以上165,000円未満</t>
  </si>
  <si>
    <t>165,000円以上175,000円未満</t>
  </si>
  <si>
    <t>175,000円以上185,000円未満</t>
  </si>
  <si>
    <t>185,000円以上195,000円未満</t>
  </si>
  <si>
    <t>195,000円以上210,000円未満</t>
  </si>
  <si>
    <t>210,000円以上230,000円未満</t>
  </si>
  <si>
    <t>230,000円以上250,000円未満</t>
  </si>
  <si>
    <t>250,000円以上270,000円未満</t>
  </si>
  <si>
    <t>270,000円以上290,000円未満</t>
  </si>
  <si>
    <t>290,000円以上310,000円未満</t>
  </si>
  <si>
    <t>310,000円以上330,000円未満</t>
  </si>
  <si>
    <t>330,000円以上350,000円未満</t>
  </si>
  <si>
    <t>350,000円以上370,000円未満</t>
  </si>
  <si>
    <t>370,000円以上395,000円未満</t>
  </si>
  <si>
    <t>395,000円以上425,000円未満</t>
  </si>
  <si>
    <t>425,000円以上455,000円未満</t>
  </si>
  <si>
    <t>455,000円以上485,000円未満</t>
  </si>
  <si>
    <t>485,000円以上515,000円未満</t>
  </si>
  <si>
    <t>515,000円以上545,000円未満</t>
  </si>
  <si>
    <t>545,000円以上575,000円未満</t>
  </si>
  <si>
    <t>575,000円以上605,000円未満</t>
  </si>
  <si>
    <t> 605,000円以上635,000円未満</t>
  </si>
  <si>
    <t> 635,000円以上665,000円未満</t>
  </si>
  <si>
    <t>665,000円以上695,000円未満</t>
  </si>
  <si>
    <t>695,000円以上730,000円未満</t>
  </si>
  <si>
    <t> 730,000円以上770,000円未満</t>
  </si>
  <si>
    <t> 770,000円以上810,000円未満</t>
  </si>
  <si>
    <t> 810,000円以上855,000円未満</t>
  </si>
  <si>
    <t>855,000円以上905,000円未満</t>
  </si>
  <si>
    <t>905,000円以上955,000円未満</t>
  </si>
  <si>
    <t> 955,000円以上1,005,000円未満</t>
  </si>
  <si>
    <t>1,005,000円以上1,055,000円未満</t>
  </si>
  <si>
    <t>1,055,000円以上1,115,000円未満</t>
  </si>
  <si>
    <t>1,115,000円以上1,175,000円未満</t>
  </si>
  <si>
    <t> 1,175,000円以上1,235,000円未満</t>
  </si>
  <si>
    <t>1,235,000円以上1,295,000円未満</t>
  </si>
  <si>
    <t>1,295,000円以上1,355,000円未満</t>
  </si>
  <si>
    <t>     1,355,000円以上</t>
  </si>
  <si>
    <t>報酬月額</t>
  </si>
  <si>
    <r>
      <rPr>
        <b/>
        <sz val="9"/>
        <color rgb="FF333333"/>
        <rFont val="ＭＳ ゴシック"/>
        <family val="3"/>
        <charset val="128"/>
      </rPr>
      <t>標準報酬の</t>
    </r>
    <r>
      <rPr>
        <b/>
        <sz val="9"/>
        <color rgb="FF333333"/>
        <rFont val="Yu Gothic"/>
        <family val="2"/>
        <charset val="128"/>
      </rPr>
      <t>月額</t>
    </r>
    <rPh sb="5" eb="7">
      <t>ゲツガク</t>
    </rPh>
    <phoneticPr fontId="2"/>
  </si>
  <si>
    <t>共済関係（参考）</t>
    <rPh sb="0" eb="2">
      <t>キョウサイ</t>
    </rPh>
    <rPh sb="2" eb="4">
      <t>カンケイ</t>
    </rPh>
    <rPh sb="5" eb="7">
      <t>サンコウ</t>
    </rPh>
    <phoneticPr fontId="2"/>
  </si>
  <si>
    <t>※</t>
  </si>
  <si>
    <t>　・表中の各月については勤務月を示しております。国家公務員共済組合制度の適用拡大対象者の共済短期、介護の負担金（※）に関する支給月については「1_はじめに」の</t>
    <rPh sb="2" eb="4">
      <t>ヒョウチュウ</t>
    </rPh>
    <rPh sb="5" eb="7">
      <t>カクツキ</t>
    </rPh>
    <rPh sb="12" eb="15">
      <t>キンムツキ</t>
    </rPh>
    <rPh sb="16" eb="17">
      <t>シメ</t>
    </rPh>
    <rPh sb="49" eb="51">
      <t>カイゴ</t>
    </rPh>
    <rPh sb="52" eb="55">
      <t>フタンキン</t>
    </rPh>
    <rPh sb="59" eb="60">
      <t>カン</t>
    </rPh>
    <rPh sb="62" eb="65">
      <t>シキュウツキ</t>
    </rPh>
    <phoneticPr fontId="2"/>
  </si>
  <si>
    <t>　　「3.（３）国家公務員共済組合制度の適用拡大について」をご覧ください。</t>
    <phoneticPr fontId="2"/>
  </si>
  <si>
    <t>5．消費税を加味した試算額</t>
    <rPh sb="2" eb="5">
      <t>ショウヒゼイ</t>
    </rPh>
    <rPh sb="6" eb="8">
      <t>カミ</t>
    </rPh>
    <rPh sb="10" eb="12">
      <t>シサン</t>
    </rPh>
    <rPh sb="12" eb="13">
      <t>ガク</t>
    </rPh>
    <phoneticPr fontId="2"/>
  </si>
  <si>
    <t>6.エフォート率を加味した試算額について</t>
    <rPh sb="7" eb="8">
      <t>リツ</t>
    </rPh>
    <rPh sb="9" eb="11">
      <t>カミ</t>
    </rPh>
    <rPh sb="13" eb="16">
      <t>シサンガク</t>
    </rPh>
    <phoneticPr fontId="2"/>
  </si>
  <si>
    <t>2023年度版：</t>
    <rPh sb="4" eb="6">
      <t>ネンド</t>
    </rPh>
    <rPh sb="6" eb="7">
      <t>バン</t>
    </rPh>
    <phoneticPr fontId="2"/>
  </si>
  <si>
    <t>R5.4～</t>
    <phoneticPr fontId="2"/>
  </si>
  <si>
    <t>変更なし
（H25.4～）</t>
    <rPh sb="0" eb="2">
      <t>ヘンコウ</t>
    </rPh>
    <phoneticPr fontId="2"/>
  </si>
  <si>
    <t>※変更箇所は赤色部分</t>
    <rPh sb="1" eb="5">
      <t>ヘンコウカショ</t>
    </rPh>
    <rPh sb="6" eb="8">
      <t>アカイロ</t>
    </rPh>
    <rPh sb="8" eb="10">
      <t>ブブン</t>
    </rPh>
    <phoneticPr fontId="2"/>
  </si>
  <si>
    <t>変更なし（H27.4～）　</t>
    <rPh sb="0" eb="2">
      <t>ヘンコウ</t>
    </rPh>
    <phoneticPr fontId="2"/>
  </si>
  <si>
    <t>令和5年3月6日付け「令和５年度における各種保険料率の改定（一部予定）について（通知）」及び令和5年5月31日付け「労災保険率決定通知書」に基づく</t>
    <rPh sb="0" eb="2">
      <t>レイワ</t>
    </rPh>
    <rPh sb="3" eb="4">
      <t>ネン</t>
    </rPh>
    <rPh sb="5" eb="6">
      <t>ガツ</t>
    </rPh>
    <rPh sb="7" eb="8">
      <t>ニチ</t>
    </rPh>
    <rPh sb="8" eb="9">
      <t>ヅケ</t>
    </rPh>
    <rPh sb="11" eb="13">
      <t>レイワ</t>
    </rPh>
    <rPh sb="44" eb="45">
      <t>オヨ</t>
    </rPh>
    <phoneticPr fontId="2"/>
  </si>
  <si>
    <t>（令和4年10月1日から）</t>
  </si>
  <si>
    <t>令和5年３月分（４月納付分）からの健康保険・厚生年金保険の保険料額表</t>
    <rPh sb="0" eb="2">
      <t>レイワ</t>
    </rPh>
    <rPh sb="3" eb="4">
      <t>ネン</t>
    </rPh>
    <rPh sb="5" eb="6">
      <t>ガツ</t>
    </rPh>
    <rPh sb="6" eb="7">
      <t>ブン</t>
    </rPh>
    <rPh sb="9" eb="10">
      <t>ガツ</t>
    </rPh>
    <rPh sb="10" eb="12">
      <t>ノウフ</t>
    </rPh>
    <rPh sb="12" eb="13">
      <t>ブン</t>
    </rPh>
    <rPh sb="17" eb="19">
      <t>ケンコウ</t>
    </rPh>
    <rPh sb="19" eb="21">
      <t>ホケン</t>
    </rPh>
    <rPh sb="22" eb="24">
      <t>コウセイ</t>
    </rPh>
    <rPh sb="24" eb="26">
      <t>ネンキン</t>
    </rPh>
    <rPh sb="26" eb="28">
      <t>ホケン</t>
    </rPh>
    <rPh sb="29" eb="31">
      <t>ホケン</t>
    </rPh>
    <rPh sb="31" eb="32">
      <t>リョウ</t>
    </rPh>
    <rPh sb="32" eb="33">
      <t>ガク</t>
    </rPh>
    <rPh sb="33" eb="34">
      <t>ヒョウ</t>
    </rPh>
    <phoneticPr fontId="38"/>
  </si>
  <si>
    <t>・健康保険料率：令和5年3月分～　適用　　 　・厚生年金保険料率：平成29年9月分～　適用</t>
  </si>
  <si>
    <t>・介護保険料率：令和5年3月分～　適用 　　  ・子ども・子育て拠出金率：令和2年4月分～　適用</t>
    <rPh sb="1" eb="3">
      <t>カイゴ</t>
    </rPh>
    <rPh sb="3" eb="5">
      <t>ホケン</t>
    </rPh>
    <rPh sb="5" eb="6">
      <t>リョウ</t>
    </rPh>
    <rPh sb="6" eb="7">
      <t>リツ</t>
    </rPh>
    <rPh sb="8" eb="10">
      <t>レイワ</t>
    </rPh>
    <rPh sb="11" eb="12">
      <t>ネン</t>
    </rPh>
    <rPh sb="13" eb="14">
      <t>ガツ</t>
    </rPh>
    <rPh sb="14" eb="15">
      <t>ブン</t>
    </rPh>
    <rPh sb="17" eb="19">
      <t>テキヨウ</t>
    </rPh>
    <phoneticPr fontId="38"/>
  </si>
  <si>
    <t>◆介護保険第２号被保険者は、40歳から64歳までの方であり、健康保険料率（10.01%）に介護保険料率（1.82%）が加わります。</t>
  </si>
  <si>
    <t>◆令和5年度における全国健康保険協会の任意継続被保険者について、標準報酬月額の上限は、300,000円です。</t>
    <rPh sb="1" eb="3">
      <t>レイワ</t>
    </rPh>
    <rPh sb="4" eb="6">
      <t>ネンド</t>
    </rPh>
    <rPh sb="10" eb="12">
      <t>ゼンコク</t>
    </rPh>
    <rPh sb="12" eb="14">
      <t>ケンコウ</t>
    </rPh>
    <rPh sb="14" eb="16">
      <t>ホケン</t>
    </rPh>
    <rPh sb="16" eb="18">
      <t>キョウカイ</t>
    </rPh>
    <rPh sb="19" eb="21">
      <t>ニンイ</t>
    </rPh>
    <rPh sb="21" eb="23">
      <t>ケイゾク</t>
    </rPh>
    <rPh sb="23" eb="27">
      <t>ヒホケンシャ</t>
    </rPh>
    <rPh sb="32" eb="34">
      <t>ヒョウジュン</t>
    </rPh>
    <rPh sb="34" eb="36">
      <t>ホウシュウ</t>
    </rPh>
    <rPh sb="36" eb="38">
      <t>ゲツガク</t>
    </rPh>
    <rPh sb="39" eb="41">
      <t>ジョウゲン</t>
    </rPh>
    <rPh sb="50" eb="51">
      <t>エン</t>
    </rPh>
    <phoneticPr fontId="38"/>
  </si>
  <si>
    <t>東海国立大学機構限定職員給与規程</t>
  </si>
  <si>
    <t>クォリファイドティーチング・アシスタント</t>
    <phoneticPr fontId="2"/>
  </si>
  <si>
    <t>博士課程</t>
    <rPh sb="0" eb="4">
      <t>ハカセカテイ</t>
    </rPh>
    <phoneticPr fontId="2"/>
  </si>
  <si>
    <t>修士課程</t>
    <rPh sb="0" eb="4">
      <t>シュウシカテイ</t>
    </rPh>
    <phoneticPr fontId="2"/>
  </si>
  <si>
    <t>一般職本給表適用者の時間給表（R5.4.1～）</t>
    <rPh sb="0" eb="3">
      <t>イッパンショク</t>
    </rPh>
    <rPh sb="3" eb="5">
      <t>ホンキュウ</t>
    </rPh>
    <rPh sb="5" eb="6">
      <t>ヒョウ</t>
    </rPh>
    <rPh sb="6" eb="9">
      <t>テキヨウシャ</t>
    </rPh>
    <rPh sb="10" eb="13">
      <t>ジカンキュウ</t>
    </rPh>
    <rPh sb="13" eb="14">
      <t>オモテ</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</si>
</sst>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0_ "/>
    <numFmt numFmtId="178" formatCode="0.000%&quot;※&quot;"/>
  </numFmts>
  <fonts count="7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12"/>
      <name val="Lr"/>
      <family val="2"/>
    </font>
    <font>
      <sz val="11"/>
      <color theme="1"/>
      <name val="ＭＳ Ｐゴシック"/>
      <family val="3"/>
      <charset val="128"/>
      <scheme val="minor"/>
    </font>
    <font>
      <sz val="11"/>
      <color theme="1"/>
      <name val="ＭＳ ゴシック"/>
      <family val="3"/>
      <charset val="128"/>
    </font>
    <font>
      <sz val="11"/>
      <name val="ＭＳ Ｐゴシック"/>
      <family val="3"/>
      <charset val="128"/>
      <scheme val="minor"/>
    </font>
    <font>
      <sz val="9"/>
      <name val="ＭＳ Ｐゴシック"/>
      <family val="3"/>
      <charset val="128"/>
    </font>
    <font>
      <sz val="12"/>
      <name val="メイリオ"/>
      <family val="3"/>
      <charset val="128"/>
    </font>
    <font>
      <b/>
      <sz val="20"/>
      <name val="メイリオ"/>
      <family val="3"/>
      <charset val="128"/>
    </font>
    <font>
      <b/>
      <sz val="14"/>
      <name val="メイリオ"/>
      <family val="3"/>
      <charset val="128"/>
    </font>
    <font>
      <sz val="11"/>
      <name val="メイリオ"/>
      <family val="3"/>
      <charset val="128"/>
    </font>
    <font>
      <b/>
      <sz val="14"/>
      <color indexed="10"/>
      <name val="メイリオ"/>
      <family val="3"/>
      <charset val="128"/>
    </font>
    <font>
      <b/>
      <sz val="11"/>
      <name val="メイリオ"/>
      <family val="3"/>
      <charset val="128"/>
    </font>
    <font>
      <b/>
      <sz val="12"/>
      <name val="メイリオ"/>
      <family val="3"/>
      <charset val="128"/>
    </font>
    <font>
      <sz val="10"/>
      <name val="メイリオ"/>
      <family val="3"/>
      <charset val="128"/>
    </font>
    <font>
      <b/>
      <sz val="14"/>
      <color theme="1"/>
      <name val="メイリオ"/>
      <family val="3"/>
      <charset val="128"/>
    </font>
    <font>
      <b/>
      <sz val="9"/>
      <name val="メイリオ"/>
      <family val="3"/>
      <charset val="128"/>
    </font>
    <font>
      <sz val="13"/>
      <name val="メイリオ"/>
      <family val="3"/>
      <charset val="128"/>
    </font>
    <font>
      <b/>
      <sz val="13"/>
      <name val="メイリオ"/>
      <family val="3"/>
      <charset val="128"/>
    </font>
    <font>
      <b/>
      <sz val="8"/>
      <name val="メイリオ"/>
      <family val="3"/>
      <charset val="128"/>
    </font>
    <font>
      <sz val="14"/>
      <name val="メイリオ"/>
      <family val="3"/>
      <charset val="128"/>
    </font>
    <font>
      <sz val="8"/>
      <name val="メイリオ"/>
      <family val="3"/>
      <charset val="128"/>
    </font>
    <font>
      <sz val="12"/>
      <color theme="1"/>
      <name val="メイリオ"/>
      <family val="3"/>
      <charset val="128"/>
    </font>
    <font>
      <sz val="12"/>
      <color rgb="FFFF0000"/>
      <name val="メイリオ"/>
      <family val="3"/>
      <charset val="128"/>
    </font>
    <font>
      <sz val="12"/>
      <color indexed="10"/>
      <name val="メイリオ"/>
      <family val="3"/>
      <charset val="128"/>
    </font>
    <font>
      <b/>
      <sz val="11"/>
      <color theme="1"/>
      <name val="メイリオ"/>
      <family val="3"/>
      <charset val="128"/>
    </font>
    <font>
      <b/>
      <sz val="12"/>
      <name val="ＭＳ Ｐゴシック"/>
      <family val="3"/>
      <charset val="128"/>
    </font>
    <font>
      <sz val="9"/>
      <name val="メイリオ"/>
      <family val="3"/>
      <charset val="128"/>
    </font>
    <font>
      <sz val="9"/>
      <color theme="1"/>
      <name val="ＭＳ Ｐゴシック"/>
      <family val="3"/>
      <charset val="128"/>
      <scheme val="minor"/>
    </font>
    <font>
      <b/>
      <u/>
      <sz val="14"/>
      <color rgb="FFFF0000"/>
      <name val="メイリオ"/>
      <family val="3"/>
      <charset val="128"/>
    </font>
    <font>
      <b/>
      <sz val="12"/>
      <color indexed="10"/>
      <name val="メイリオ"/>
      <family val="3"/>
      <charset val="128"/>
    </font>
    <font>
      <u/>
      <sz val="11"/>
      <color theme="10"/>
      <name val="ＭＳ Ｐゴシック"/>
      <family val="3"/>
      <charset val="128"/>
    </font>
    <font>
      <b/>
      <sz val="16"/>
      <color rgb="FF00B0F0"/>
      <name val="ＭＳ Ｐゴシック"/>
      <family val="3"/>
      <charset val="128"/>
      <scheme val="minor"/>
    </font>
    <font>
      <sz val="6"/>
      <name val="ＭＳ Ｐゴシック"/>
      <family val="2"/>
      <charset val="128"/>
      <scheme val="minor"/>
    </font>
    <font>
      <b/>
      <sz val="16"/>
      <color rgb="FF00B050"/>
      <name val="ＭＳ Ｐゴシック"/>
      <family val="3"/>
      <charset val="128"/>
      <scheme val="minor"/>
    </font>
    <font>
      <b/>
      <sz val="16"/>
      <color theme="9" tint="-0.249977111117893"/>
      <name val="ＭＳ Ｐゴシック"/>
      <family val="3"/>
      <charset val="128"/>
      <scheme val="minor"/>
    </font>
    <font>
      <sz val="6"/>
      <color theme="1"/>
      <name val="ＭＳ Ｐゴシック"/>
      <family val="3"/>
      <charset val="128"/>
      <scheme val="minor"/>
    </font>
    <font>
      <sz val="8"/>
      <color theme="1"/>
      <name val="HGPｺﾞｼｯｸM"/>
      <family val="3"/>
      <charset val="128"/>
    </font>
    <font>
      <sz val="9"/>
      <color theme="1"/>
      <name val="ＭＳ Ｐゴシック"/>
      <family val="3"/>
      <charset val="128"/>
    </font>
    <font>
      <b/>
      <sz val="12"/>
      <color rgb="FFFF0000"/>
      <name val="メイリオ"/>
      <family val="3"/>
      <charset val="128"/>
    </font>
    <font>
      <b/>
      <sz val="12"/>
      <color theme="1"/>
      <name val="ＭＳ Ｐゴシック"/>
      <family val="3"/>
      <charset val="128"/>
      <scheme val="minor"/>
    </font>
    <font>
      <sz val="12"/>
      <color theme="1"/>
      <name val="ＭＳ Ｐゴシック"/>
      <family val="3"/>
      <charset val="128"/>
      <scheme val="minor"/>
    </font>
    <font>
      <sz val="11"/>
      <color rgb="FFFF0000"/>
      <name val="ＭＳ Ｐゴシック"/>
      <family val="3"/>
      <charset val="128"/>
    </font>
    <font>
      <sz val="14"/>
      <color theme="1"/>
      <name val="メイリオ"/>
      <family val="3"/>
      <charset val="128"/>
    </font>
    <font>
      <u/>
      <sz val="12"/>
      <name val="メイリオ"/>
      <family val="3"/>
      <charset val="128"/>
    </font>
    <font>
      <b/>
      <u/>
      <sz val="17"/>
      <color rgb="FFFF0000"/>
      <name val="メイリオ"/>
      <family val="3"/>
      <charset val="128"/>
    </font>
    <font>
      <sz val="9"/>
      <color theme="1"/>
      <name val="メイリオ"/>
      <family val="3"/>
      <charset val="128"/>
    </font>
    <font>
      <sz val="11"/>
      <color theme="1"/>
      <name val="メイリオ"/>
      <family val="3"/>
      <charset val="128"/>
    </font>
    <font>
      <b/>
      <sz val="11"/>
      <color rgb="FFFF0000"/>
      <name val="メイリオ"/>
      <family val="3"/>
      <charset val="128"/>
    </font>
    <font>
      <b/>
      <sz val="10"/>
      <color rgb="FFFF0000"/>
      <name val="メイリオ"/>
      <family val="3"/>
      <charset val="128"/>
    </font>
    <font>
      <b/>
      <sz val="10"/>
      <color rgb="FF0070C0"/>
      <name val="メイリオ"/>
      <family val="3"/>
      <charset val="128"/>
    </font>
    <font>
      <b/>
      <sz val="11"/>
      <color rgb="FF0070C0"/>
      <name val="メイリオ"/>
      <family val="3"/>
      <charset val="128"/>
    </font>
    <font>
      <sz val="9"/>
      <color theme="1"/>
      <name val="ＭＳ ゴシック"/>
      <family val="3"/>
      <charset val="128"/>
    </font>
    <font>
      <sz val="9"/>
      <name val="ＭＳ ゴシック"/>
      <family val="3"/>
      <charset val="128"/>
    </font>
    <font>
      <sz val="9"/>
      <color rgb="FF333333"/>
      <name val="Arial"/>
      <family val="2"/>
    </font>
    <font>
      <b/>
      <sz val="9"/>
      <color rgb="FF333333"/>
      <name val="Arial"/>
      <family val="2"/>
    </font>
    <font>
      <b/>
      <sz val="9"/>
      <color rgb="FF333333"/>
      <name val="ＭＳ ゴシック"/>
      <family val="3"/>
      <charset val="128"/>
    </font>
    <font>
      <b/>
      <sz val="9"/>
      <color rgb="FF333333"/>
      <name val="Yu Gothic"/>
      <family val="2"/>
      <charset val="128"/>
    </font>
    <font>
      <b/>
      <sz val="9"/>
      <color rgb="FF333333"/>
      <name val="Arial"/>
      <family val="3"/>
      <charset val="128"/>
    </font>
    <font>
      <b/>
      <sz val="9"/>
      <name val="ＭＳ Ｐゴシック"/>
      <family val="3"/>
      <charset val="128"/>
    </font>
    <font>
      <b/>
      <sz val="13"/>
      <name val="ＭＳ Ｐゴシック"/>
      <family val="3"/>
      <charset val="128"/>
    </font>
    <font>
      <b/>
      <u/>
      <sz val="11"/>
      <color rgb="FFFF0000"/>
      <name val="ＭＳ Ｐゴシック"/>
      <family val="3"/>
      <charset val="128"/>
    </font>
    <font>
      <b/>
      <sz val="14"/>
      <name val="ＭＳ Ｐゴシック"/>
      <family val="3"/>
      <charset val="128"/>
    </font>
    <font>
      <sz val="14"/>
      <color rgb="FF000000"/>
      <name val="ＭＳ 明朝"/>
      <family val="1"/>
      <charset val="128"/>
    </font>
    <font>
      <sz val="11"/>
      <name val="ＭＳ 明朝"/>
      <family val="1"/>
      <charset val="128"/>
    </font>
    <font>
      <b/>
      <sz val="11"/>
      <color rgb="FFFF0000"/>
      <name val="ＭＳ Ｐゴシック"/>
      <family val="3"/>
      <charset val="128"/>
      <scheme val="minor"/>
    </font>
  </fonts>
  <fills count="21">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theme="0" tint="-0.34998626667073579"/>
        <bgColor indexed="64"/>
      </patternFill>
    </fill>
    <fill>
      <patternFill patternType="solid">
        <fgColor rgb="FF0070C0"/>
        <bgColor indexed="64"/>
      </patternFill>
    </fill>
    <fill>
      <patternFill patternType="solid">
        <fgColor indexed="4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B7ECFF"/>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FFFF"/>
        <bgColor indexed="64"/>
      </patternFill>
    </fill>
    <fill>
      <patternFill patternType="solid">
        <fgColor rgb="FFFCAAB4"/>
        <bgColor indexed="64"/>
      </patternFill>
    </fill>
    <fill>
      <patternFill patternType="solid">
        <fgColor theme="1" tint="0.499984740745262"/>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top style="thin">
        <color indexed="64"/>
      </top>
      <bottom style="thin">
        <color indexed="64"/>
      </bottom>
      <diagonal/>
    </border>
    <border>
      <left style="thin">
        <color indexed="23"/>
      </left>
      <right style="medium">
        <color indexed="64"/>
      </right>
      <top style="thin">
        <color indexed="23"/>
      </top>
      <bottom style="medium">
        <color indexed="64"/>
      </bottom>
      <diagonal/>
    </border>
    <border>
      <left/>
      <right style="thin">
        <color indexed="23"/>
      </right>
      <top style="thin">
        <color indexed="23"/>
      </top>
      <bottom style="medium">
        <color indexed="64"/>
      </bottom>
      <diagonal/>
    </border>
    <border>
      <left style="medium">
        <color indexed="64"/>
      </left>
      <right style="medium">
        <color indexed="64"/>
      </right>
      <top style="thin">
        <color indexed="23"/>
      </top>
      <bottom style="medium">
        <color indexed="64"/>
      </bottom>
      <diagonal/>
    </border>
    <border>
      <left style="thin">
        <color indexed="23"/>
      </left>
      <right style="medium">
        <color indexed="64"/>
      </right>
      <top/>
      <bottom style="thin">
        <color indexed="23"/>
      </bottom>
      <diagonal/>
    </border>
    <border>
      <left/>
      <right style="thin">
        <color indexed="23"/>
      </right>
      <top/>
      <bottom style="thin">
        <color indexed="23"/>
      </bottom>
      <diagonal/>
    </border>
    <border>
      <left style="medium">
        <color indexed="64"/>
      </left>
      <right style="medium">
        <color indexed="64"/>
      </right>
      <top style="thin">
        <color indexed="23"/>
      </top>
      <bottom style="thin">
        <color indexed="23"/>
      </bottom>
      <diagonal/>
    </border>
    <border>
      <left style="medium">
        <color indexed="64"/>
      </left>
      <right style="medium">
        <color indexed="64"/>
      </right>
      <top/>
      <bottom style="thin">
        <color indexed="23"/>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double">
        <color indexed="64"/>
      </left>
      <right/>
      <top/>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double">
        <color indexed="64"/>
      </top>
      <bottom/>
      <diagonal/>
    </border>
    <border>
      <left/>
      <right/>
      <top style="double">
        <color indexed="64"/>
      </top>
      <bottom/>
      <diagonal/>
    </border>
    <border>
      <left/>
      <right/>
      <top style="double">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hair">
        <color auto="1"/>
      </bottom>
      <diagonal/>
    </border>
    <border>
      <left style="double">
        <color indexed="64"/>
      </left>
      <right/>
      <top style="double">
        <color indexed="64"/>
      </top>
      <bottom/>
      <diagonal/>
    </border>
    <border>
      <left/>
      <right style="double">
        <color indexed="64"/>
      </right>
      <top style="double">
        <color indexed="64"/>
      </top>
      <bottom style="thin">
        <color indexed="64"/>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hair">
        <color auto="1"/>
      </left>
      <right/>
      <top/>
      <bottom/>
      <diagonal/>
    </border>
    <border>
      <left/>
      <right style="hair">
        <color auto="1"/>
      </right>
      <top/>
      <bottom/>
      <diagonal/>
    </border>
    <border>
      <left style="thick">
        <color rgb="FFFF0000"/>
      </left>
      <right style="thin">
        <color indexed="64"/>
      </right>
      <top style="thick">
        <color rgb="FFFF0000"/>
      </top>
      <bottom style="thin">
        <color auto="1"/>
      </bottom>
      <diagonal/>
    </border>
    <border>
      <left style="thin">
        <color indexed="64"/>
      </left>
      <right style="thin">
        <color indexed="64"/>
      </right>
      <top style="thick">
        <color rgb="FFFF0000"/>
      </top>
      <bottom style="thin">
        <color auto="1"/>
      </bottom>
      <diagonal/>
    </border>
    <border>
      <left style="thin">
        <color indexed="64"/>
      </left>
      <right style="thick">
        <color rgb="FFFF0000"/>
      </right>
      <top style="thick">
        <color rgb="FFFF0000"/>
      </top>
      <bottom style="thin">
        <color auto="1"/>
      </bottom>
      <diagonal/>
    </border>
    <border>
      <left style="thick">
        <color rgb="FFFF0000"/>
      </left>
      <right style="thin">
        <color indexed="64"/>
      </right>
      <top style="thin">
        <color auto="1"/>
      </top>
      <bottom style="thin">
        <color auto="1"/>
      </bottom>
      <diagonal/>
    </border>
    <border>
      <left style="thin">
        <color indexed="64"/>
      </left>
      <right style="thick">
        <color rgb="FFFF0000"/>
      </right>
      <top style="thin">
        <color auto="1"/>
      </top>
      <bottom style="thin">
        <color auto="1"/>
      </bottom>
      <diagonal/>
    </border>
    <border>
      <left style="thick">
        <color rgb="FFFF0000"/>
      </left>
      <right style="thin">
        <color indexed="64"/>
      </right>
      <top style="thin">
        <color auto="1"/>
      </top>
      <bottom style="thick">
        <color rgb="FFFF0000"/>
      </bottom>
      <diagonal/>
    </border>
    <border>
      <left style="thin">
        <color indexed="64"/>
      </left>
      <right style="thin">
        <color indexed="64"/>
      </right>
      <top style="thin">
        <color auto="1"/>
      </top>
      <bottom style="thick">
        <color rgb="FFFF0000"/>
      </bottom>
      <diagonal/>
    </border>
    <border>
      <left style="thin">
        <color indexed="64"/>
      </left>
      <right style="thick">
        <color rgb="FFFF0000"/>
      </right>
      <top style="thin">
        <color auto="1"/>
      </top>
      <bottom style="thick">
        <color rgb="FFFF0000"/>
      </bottom>
      <diagonal/>
    </border>
    <border>
      <left style="thick">
        <color rgb="FFFF0000"/>
      </left>
      <right style="thin">
        <color indexed="64"/>
      </right>
      <top style="thick">
        <color rgb="FFFF0000"/>
      </top>
      <bottom style="medium">
        <color indexed="64"/>
      </bottom>
      <diagonal/>
    </border>
    <border>
      <left style="thin">
        <color indexed="64"/>
      </left>
      <right style="thin">
        <color indexed="64"/>
      </right>
      <top style="thick">
        <color rgb="FFFF0000"/>
      </top>
      <bottom style="medium">
        <color indexed="64"/>
      </bottom>
      <diagonal/>
    </border>
    <border>
      <left style="thin">
        <color indexed="64"/>
      </left>
      <right style="thick">
        <color rgb="FFFF0000"/>
      </right>
      <top style="thick">
        <color rgb="FFFF0000"/>
      </top>
      <bottom style="medium">
        <color indexed="64"/>
      </bottom>
      <diagonal/>
    </border>
    <border>
      <left style="thick">
        <color rgb="FFFF0000"/>
      </left>
      <right style="thin">
        <color indexed="64"/>
      </right>
      <top style="medium">
        <color indexed="64"/>
      </top>
      <bottom style="medium">
        <color indexed="64"/>
      </bottom>
      <diagonal/>
    </border>
    <border>
      <left style="thin">
        <color indexed="64"/>
      </left>
      <right style="thick">
        <color rgb="FFFF0000"/>
      </right>
      <top style="medium">
        <color indexed="64"/>
      </top>
      <bottom style="medium">
        <color indexed="64"/>
      </bottom>
      <diagonal/>
    </border>
    <border>
      <left style="thick">
        <color rgb="FFFF0000"/>
      </left>
      <right style="thin">
        <color indexed="64"/>
      </right>
      <top style="medium">
        <color indexed="64"/>
      </top>
      <bottom style="thick">
        <color rgb="FFFF0000"/>
      </bottom>
      <diagonal/>
    </border>
    <border>
      <left style="thin">
        <color indexed="64"/>
      </left>
      <right style="thin">
        <color indexed="64"/>
      </right>
      <top style="medium">
        <color indexed="64"/>
      </top>
      <bottom style="thick">
        <color rgb="FFFF0000"/>
      </bottom>
      <diagonal/>
    </border>
    <border>
      <left style="thin">
        <color indexed="64"/>
      </left>
      <right style="thick">
        <color rgb="FFFF0000"/>
      </right>
      <top style="medium">
        <color indexed="64"/>
      </top>
      <bottom style="thick">
        <color rgb="FFFF0000"/>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medium">
        <color rgb="FFFE495F"/>
      </left>
      <right style="medium">
        <color rgb="FFFE495F"/>
      </right>
      <top style="medium">
        <color rgb="FFFE495F"/>
      </top>
      <bottom style="medium">
        <color rgb="FFFE495F"/>
      </bottom>
      <diagonal/>
    </border>
    <border>
      <left style="medium">
        <color rgb="FFFE495F"/>
      </left>
      <right style="medium">
        <color rgb="FFFE495F"/>
      </right>
      <top style="medium">
        <color rgb="FFFE495F"/>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8">
    <xf numFmtId="0" fontId="0" fillId="0" borderId="0">
      <alignment vertical="center"/>
    </xf>
    <xf numFmtId="9"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xf numFmtId="0" fontId="8" fillId="0" borderId="0">
      <alignment vertical="center"/>
    </xf>
    <xf numFmtId="9" fontId="1" fillId="0" borderId="0" applyFont="0" applyFill="0" applyBorder="0" applyAlignment="0" applyProtection="0">
      <alignment vertical="center"/>
    </xf>
    <xf numFmtId="0" fontId="36" fillId="0" borderId="0" applyNumberFormat="0" applyFill="0" applyBorder="0" applyAlignment="0" applyProtection="0">
      <alignment vertical="center"/>
    </xf>
  </cellStyleXfs>
  <cellXfs count="598">
    <xf numFmtId="0" fontId="0" fillId="0" borderId="0" xfId="0">
      <alignment vertical="center"/>
    </xf>
    <xf numFmtId="0" fontId="0" fillId="0" borderId="1" xfId="0" applyBorder="1">
      <alignment vertical="center"/>
    </xf>
    <xf numFmtId="38" fontId="4" fillId="0" borderId="0" xfId="3" applyFont="1" applyAlignment="1">
      <alignment vertical="center"/>
    </xf>
    <xf numFmtId="0" fontId="7" fillId="0" borderId="7" xfId="5" applyFont="1" applyBorder="1" applyAlignment="1">
      <alignment horizontal="center" vertical="top" wrapText="1"/>
    </xf>
    <xf numFmtId="0" fontId="7" fillId="0" borderId="8" xfId="5" applyFont="1" applyBorder="1" applyAlignment="1">
      <alignment horizontal="center" vertical="top" wrapText="1"/>
    </xf>
    <xf numFmtId="0" fontId="7" fillId="0" borderId="9" xfId="5" applyFont="1" applyBorder="1" applyAlignment="1">
      <alignment horizontal="center" vertical="top" wrapText="1"/>
    </xf>
    <xf numFmtId="0" fontId="7" fillId="2" borderId="10" xfId="5" applyFont="1" applyFill="1" applyBorder="1" applyAlignment="1">
      <alignment horizontal="center" vertical="top" wrapText="1"/>
    </xf>
    <xf numFmtId="0" fontId="7" fillId="2" borderId="11" xfId="5" applyFont="1" applyFill="1" applyBorder="1" applyAlignment="1">
      <alignment horizontal="center" vertical="top" wrapText="1"/>
    </xf>
    <xf numFmtId="0" fontId="7" fillId="2" borderId="12" xfId="5" applyFont="1" applyFill="1" applyBorder="1" applyAlignment="1">
      <alignment horizontal="center" vertical="top" wrapText="1"/>
    </xf>
    <xf numFmtId="0" fontId="7" fillId="0" borderId="10" xfId="5" applyFont="1" applyBorder="1" applyAlignment="1">
      <alignment horizontal="center" vertical="top" wrapText="1"/>
    </xf>
    <xf numFmtId="0" fontId="7" fillId="0" borderId="11" xfId="5" applyFont="1" applyBorder="1" applyAlignment="1">
      <alignment horizontal="center" vertical="top" wrapText="1"/>
    </xf>
    <xf numFmtId="0" fontId="7" fillId="0" borderId="13" xfId="5" applyFont="1" applyBorder="1" applyAlignment="1">
      <alignment horizontal="center" vertical="top" wrapText="1"/>
    </xf>
    <xf numFmtId="0" fontId="7" fillId="2" borderId="13" xfId="5" applyFont="1" applyFill="1" applyBorder="1" applyAlignment="1">
      <alignment horizontal="center" vertical="top" wrapText="1"/>
    </xf>
    <xf numFmtId="0" fontId="8" fillId="0" borderId="0" xfId="5" applyAlignment="1">
      <alignment horizontal="center" vertical="center"/>
    </xf>
    <xf numFmtId="3" fontId="8" fillId="0" borderId="0" xfId="5" applyNumberFormat="1" applyAlignment="1">
      <alignment horizontal="center" vertical="center"/>
    </xf>
    <xf numFmtId="38" fontId="9" fillId="0" borderId="0" xfId="3" applyFont="1" applyAlignment="1">
      <alignment vertical="center"/>
    </xf>
    <xf numFmtId="38" fontId="9" fillId="0" borderId="0" xfId="3" applyFont="1" applyAlignment="1">
      <alignment horizontal="right" vertical="center"/>
    </xf>
    <xf numFmtId="176" fontId="9" fillId="0" borderId="0" xfId="3" applyNumberFormat="1" applyFont="1" applyAlignment="1">
      <alignment vertical="center"/>
    </xf>
    <xf numFmtId="0" fontId="0" fillId="0" borderId="0" xfId="0" applyAlignment="1">
      <alignment horizontal="right" vertical="center"/>
    </xf>
    <xf numFmtId="0" fontId="10" fillId="0" borderId="1" xfId="0" applyFont="1" applyBorder="1" applyAlignment="1">
      <alignment horizontal="center" vertical="center" wrapText="1"/>
    </xf>
    <xf numFmtId="0" fontId="8" fillId="0" borderId="0" xfId="5" applyAlignment="1">
      <alignment horizontal="left" vertical="center"/>
    </xf>
    <xf numFmtId="0" fontId="10" fillId="0" borderId="0" xfId="0" applyFont="1" applyAlignment="1">
      <alignment horizontal="center" vertical="center" wrapText="1"/>
    </xf>
    <xf numFmtId="38" fontId="0" fillId="0" borderId="0" xfId="2" applyFont="1" applyBorder="1">
      <alignment vertical="center"/>
    </xf>
    <xf numFmtId="38" fontId="10" fillId="0" borderId="0" xfId="2" applyFont="1" applyBorder="1">
      <alignment vertical="center"/>
    </xf>
    <xf numFmtId="0" fontId="12" fillId="0" borderId="0" xfId="0" applyFont="1">
      <alignment vertical="center"/>
    </xf>
    <xf numFmtId="0" fontId="14" fillId="0" borderId="0" xfId="0" applyFont="1" applyAlignment="1">
      <alignment horizontal="left" vertical="center"/>
    </xf>
    <xf numFmtId="0" fontId="13" fillId="0" borderId="0" xfId="0" applyFont="1" applyAlignment="1">
      <alignment horizontal="center" vertical="center"/>
    </xf>
    <xf numFmtId="0" fontId="13" fillId="3" borderId="0" xfId="0" applyFont="1" applyFill="1" applyAlignment="1">
      <alignment horizontal="center" vertical="center"/>
    </xf>
    <xf numFmtId="0" fontId="16" fillId="0" borderId="0" xfId="0" applyFont="1" applyAlignment="1">
      <alignment horizontal="left" vertical="center"/>
    </xf>
    <xf numFmtId="0" fontId="17" fillId="0" borderId="0" xfId="0" applyFont="1" applyAlignment="1">
      <alignment horizontal="center" vertical="center"/>
    </xf>
    <xf numFmtId="0" fontId="20" fillId="0" borderId="0" xfId="0" applyFont="1" applyAlignment="1">
      <alignment horizontal="left" vertical="center"/>
    </xf>
    <xf numFmtId="0" fontId="21" fillId="0" borderId="0" xfId="0" applyFont="1" applyAlignment="1">
      <alignment horizontal="left" vertical="top"/>
    </xf>
    <xf numFmtId="0" fontId="22" fillId="0" borderId="0" xfId="0" applyFont="1">
      <alignment vertical="center"/>
    </xf>
    <xf numFmtId="0" fontId="15" fillId="0" borderId="0" xfId="0" applyFont="1">
      <alignment vertical="center"/>
    </xf>
    <xf numFmtId="0" fontId="14" fillId="0" borderId="0" xfId="0" applyFont="1" applyAlignment="1">
      <alignment horizontal="center" vertical="center"/>
    </xf>
    <xf numFmtId="0" fontId="14" fillId="0" borderId="0" xfId="0" applyFont="1">
      <alignment vertical="center"/>
    </xf>
    <xf numFmtId="0" fontId="12" fillId="0" borderId="0" xfId="0" applyFont="1" applyAlignment="1">
      <alignment horizontal="right" vertical="center"/>
    </xf>
    <xf numFmtId="38" fontId="15" fillId="0" borderId="1" xfId="2" applyFont="1" applyFill="1" applyBorder="1">
      <alignment vertical="center"/>
    </xf>
    <xf numFmtId="177" fontId="0" fillId="0" borderId="1" xfId="0" applyNumberFormat="1" applyBorder="1">
      <alignment vertical="center"/>
    </xf>
    <xf numFmtId="38" fontId="15" fillId="0" borderId="1" xfId="2" applyFont="1" applyFill="1" applyBorder="1" applyAlignment="1">
      <alignment horizontal="right" vertical="center"/>
    </xf>
    <xf numFmtId="38" fontId="17" fillId="0" borderId="0" xfId="2" applyFont="1" applyFill="1" applyBorder="1" applyAlignment="1">
      <alignment horizontal="center" vertical="center"/>
    </xf>
    <xf numFmtId="0" fontId="19" fillId="0" borderId="0" xfId="0" applyFont="1" applyAlignment="1">
      <alignment horizontal="left" vertical="center" shrinkToFit="1"/>
    </xf>
    <xf numFmtId="0" fontId="15" fillId="0" borderId="0" xfId="0" applyFont="1" applyAlignment="1">
      <alignment horizontal="left" vertical="center" shrinkToFit="1"/>
    </xf>
    <xf numFmtId="38" fontId="15" fillId="0" borderId="1" xfId="2" applyFont="1" applyFill="1" applyBorder="1" applyAlignment="1">
      <alignment vertical="center"/>
    </xf>
    <xf numFmtId="38" fontId="15" fillId="0" borderId="1" xfId="0" applyNumberFormat="1" applyFont="1" applyBorder="1">
      <alignment vertical="center"/>
    </xf>
    <xf numFmtId="38" fontId="12" fillId="0" borderId="0" xfId="2" applyFont="1" applyFill="1" applyBorder="1" applyAlignment="1">
      <alignment horizontal="left" vertical="center"/>
    </xf>
    <xf numFmtId="0" fontId="18" fillId="0" borderId="0" xfId="0" applyFont="1" applyAlignment="1">
      <alignment horizontal="right"/>
    </xf>
    <xf numFmtId="40" fontId="27" fillId="6" borderId="6" xfId="2" applyNumberFormat="1" applyFont="1" applyFill="1" applyBorder="1" applyAlignment="1">
      <alignment horizontal="center" vertical="center" shrinkToFit="1"/>
    </xf>
    <xf numFmtId="38" fontId="27" fillId="6" borderId="2" xfId="2" applyFont="1" applyFill="1" applyBorder="1" applyAlignment="1">
      <alignment horizontal="left" vertical="center" shrinkToFit="1"/>
    </xf>
    <xf numFmtId="0" fontId="17" fillId="5" borderId="1" xfId="0" applyFont="1" applyFill="1" applyBorder="1" applyAlignment="1">
      <alignment horizontal="center" vertical="center" shrinkToFit="1"/>
    </xf>
    <xf numFmtId="0" fontId="17" fillId="8" borderId="1" xfId="0" applyFont="1" applyFill="1" applyBorder="1" applyAlignment="1">
      <alignment horizontal="center" vertical="center" shrinkToFit="1"/>
    </xf>
    <xf numFmtId="38" fontId="23" fillId="8" borderId="1" xfId="2" applyFont="1" applyFill="1" applyBorder="1">
      <alignment vertical="center"/>
    </xf>
    <xf numFmtId="0" fontId="17" fillId="8" borderId="4" xfId="0" applyFont="1" applyFill="1" applyBorder="1" applyAlignment="1">
      <alignment horizontal="center" vertical="center" shrinkToFit="1"/>
    </xf>
    <xf numFmtId="38" fontId="23" fillId="8" borderId="4" xfId="2" applyFont="1" applyFill="1" applyBorder="1">
      <alignment vertical="center"/>
    </xf>
    <xf numFmtId="0" fontId="12" fillId="9" borderId="0" xfId="0" applyFont="1" applyFill="1">
      <alignment vertical="center"/>
    </xf>
    <xf numFmtId="0" fontId="13" fillId="9" borderId="0" xfId="0" applyFont="1" applyFill="1" applyAlignment="1">
      <alignment horizontal="center" vertical="center"/>
    </xf>
    <xf numFmtId="0" fontId="16" fillId="9" borderId="0" xfId="0" applyFont="1" applyFill="1" applyAlignment="1">
      <alignment horizontal="left" vertical="center"/>
    </xf>
    <xf numFmtId="0" fontId="15" fillId="0" borderId="0" xfId="0" applyFont="1" applyAlignment="1">
      <alignment horizontal="center" vertical="center"/>
    </xf>
    <xf numFmtId="0" fontId="15" fillId="0" borderId="1" xfId="0" applyFont="1" applyBorder="1" applyAlignment="1">
      <alignment horizontal="center" vertical="center" shrinkToFit="1"/>
    </xf>
    <xf numFmtId="38" fontId="15" fillId="0" borderId="1" xfId="2" applyFont="1" applyFill="1" applyBorder="1" applyAlignment="1">
      <alignment horizontal="right" vertical="center" shrinkToFit="1"/>
    </xf>
    <xf numFmtId="38" fontId="15" fillId="0" borderId="1" xfId="0" applyNumberFormat="1" applyFont="1" applyBorder="1" applyAlignment="1">
      <alignment vertical="center" shrinkToFit="1"/>
    </xf>
    <xf numFmtId="38" fontId="15" fillId="0" borderId="1" xfId="2" applyFont="1" applyFill="1" applyBorder="1" applyAlignment="1">
      <alignment vertical="center" shrinkToFit="1"/>
    </xf>
    <xf numFmtId="38" fontId="23" fillId="8" borderId="1" xfId="2" applyFont="1" applyFill="1" applyBorder="1" applyAlignment="1">
      <alignment vertical="center" shrinkToFit="1"/>
    </xf>
    <xf numFmtId="38" fontId="15" fillId="0" borderId="1" xfId="2" applyFont="1" applyFill="1" applyBorder="1" applyAlignment="1">
      <alignment horizontal="center" vertical="center" shrinkToFit="1"/>
    </xf>
    <xf numFmtId="38" fontId="23" fillId="8" borderId="4" xfId="2" applyFont="1" applyFill="1" applyBorder="1" applyAlignment="1">
      <alignment vertical="center" shrinkToFit="1"/>
    </xf>
    <xf numFmtId="0" fontId="17" fillId="10" borderId="1" xfId="0" applyFont="1" applyFill="1" applyBorder="1" applyAlignment="1">
      <alignment horizontal="center" vertical="center"/>
    </xf>
    <xf numFmtId="0" fontId="19" fillId="10" borderId="1" xfId="0" applyFont="1" applyFill="1" applyBorder="1" applyAlignment="1">
      <alignment horizontal="center" vertical="center"/>
    </xf>
    <xf numFmtId="0" fontId="24" fillId="10" borderId="1" xfId="0" applyFont="1" applyFill="1" applyBorder="1" applyAlignment="1">
      <alignment horizontal="center" vertical="center" shrinkToFit="1"/>
    </xf>
    <xf numFmtId="0" fontId="17" fillId="10" borderId="1" xfId="0" applyFont="1" applyFill="1" applyBorder="1" applyAlignment="1">
      <alignment horizontal="center" vertical="center" shrinkToFit="1"/>
    </xf>
    <xf numFmtId="0" fontId="5" fillId="0" borderId="0" xfId="0" applyFont="1">
      <alignment vertical="center"/>
    </xf>
    <xf numFmtId="0" fontId="5" fillId="0" borderId="17" xfId="0" applyFont="1" applyBorder="1">
      <alignment vertical="center"/>
    </xf>
    <xf numFmtId="0" fontId="31" fillId="0" borderId="0" xfId="0" applyFont="1" applyAlignment="1">
      <alignment horizontal="right" vertical="center"/>
    </xf>
    <xf numFmtId="0" fontId="5" fillId="0" borderId="0" xfId="0" applyFont="1" applyAlignment="1">
      <alignment horizontal="left" vertical="center"/>
    </xf>
    <xf numFmtId="0" fontId="0" fillId="7" borderId="1" xfId="0" applyFill="1" applyBorder="1">
      <alignment vertical="center"/>
    </xf>
    <xf numFmtId="0" fontId="0" fillId="0" borderId="1" xfId="0" applyBorder="1" applyAlignment="1">
      <alignment horizontal="right" vertical="center"/>
    </xf>
    <xf numFmtId="0" fontId="0" fillId="0" borderId="1" xfId="0" applyBorder="1" applyAlignment="1">
      <alignment horizontal="center" vertical="center"/>
    </xf>
    <xf numFmtId="0" fontId="0" fillId="11" borderId="0" xfId="0" applyFill="1">
      <alignment vertical="center"/>
    </xf>
    <xf numFmtId="0" fontId="0" fillId="0" borderId="0" xfId="0" applyAlignment="1">
      <alignment horizontal="left" vertical="center"/>
    </xf>
    <xf numFmtId="0" fontId="0" fillId="0" borderId="25" xfId="0" applyBorder="1">
      <alignment vertical="center"/>
    </xf>
    <xf numFmtId="0" fontId="0" fillId="0" borderId="17" xfId="0" applyBorder="1">
      <alignment vertical="center"/>
    </xf>
    <xf numFmtId="38" fontId="18" fillId="6" borderId="20" xfId="2" applyFont="1" applyFill="1" applyBorder="1" applyAlignment="1">
      <alignment vertical="center"/>
    </xf>
    <xf numFmtId="38" fontId="18" fillId="6" borderId="2" xfId="2" applyFont="1" applyFill="1" applyBorder="1" applyAlignment="1">
      <alignment vertical="center"/>
    </xf>
    <xf numFmtId="38" fontId="14" fillId="6" borderId="20" xfId="2" applyFont="1" applyFill="1" applyBorder="1" applyAlignment="1">
      <alignment vertical="center"/>
    </xf>
    <xf numFmtId="0" fontId="0" fillId="0" borderId="0" xfId="0" applyAlignment="1">
      <alignment vertical="center" shrinkToFit="1"/>
    </xf>
    <xf numFmtId="0" fontId="17" fillId="1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0" borderId="36" xfId="0" applyFont="1" applyBorder="1" applyAlignment="1">
      <alignment vertical="center" wrapText="1"/>
    </xf>
    <xf numFmtId="0" fontId="12" fillId="0" borderId="0" xfId="0" applyFont="1" applyAlignment="1">
      <alignment vertical="center" wrapText="1"/>
    </xf>
    <xf numFmtId="0" fontId="12" fillId="0" borderId="35" xfId="0" applyFont="1" applyBorder="1" applyAlignment="1">
      <alignment horizontal="center" vertical="center"/>
    </xf>
    <xf numFmtId="0" fontId="25" fillId="0" borderId="37" xfId="0" applyFont="1" applyBorder="1" applyAlignment="1">
      <alignment horizontal="center" vertical="center"/>
    </xf>
    <xf numFmtId="49" fontId="12" fillId="2" borderId="39" xfId="0" applyNumberFormat="1" applyFont="1" applyFill="1" applyBorder="1" applyAlignment="1">
      <alignment horizontal="center" vertical="center"/>
    </xf>
    <xf numFmtId="3" fontId="25" fillId="2" borderId="33" xfId="0" applyNumberFormat="1" applyFont="1" applyFill="1" applyBorder="1" applyAlignment="1">
      <alignment horizontal="center" vertical="center"/>
    </xf>
    <xf numFmtId="49" fontId="12" fillId="0" borderId="41" xfId="0" applyNumberFormat="1" applyFont="1" applyBorder="1" applyAlignment="1">
      <alignment horizontal="center" vertical="center"/>
    </xf>
    <xf numFmtId="3" fontId="25" fillId="0" borderId="34" xfId="0" applyNumberFormat="1" applyFont="1" applyBorder="1" applyAlignment="1">
      <alignment horizontal="center" vertical="center"/>
    </xf>
    <xf numFmtId="49" fontId="12" fillId="2" borderId="41" xfId="0" applyNumberFormat="1" applyFont="1" applyFill="1" applyBorder="1" applyAlignment="1">
      <alignment horizontal="center" vertical="center"/>
    </xf>
    <xf numFmtId="3" fontId="25" fillId="2" borderId="34" xfId="0" applyNumberFormat="1" applyFont="1" applyFill="1" applyBorder="1" applyAlignment="1">
      <alignment horizontal="center" vertical="center"/>
    </xf>
    <xf numFmtId="0" fontId="12" fillId="0" borderId="32" xfId="0" applyFont="1" applyBorder="1" applyAlignment="1">
      <alignment horizontal="center" vertical="center"/>
    </xf>
    <xf numFmtId="0" fontId="25" fillId="0" borderId="31" xfId="0" applyFont="1" applyBorder="1" applyAlignment="1">
      <alignment horizontal="center" vertical="center"/>
    </xf>
    <xf numFmtId="49" fontId="12" fillId="0" borderId="25" xfId="0" applyNumberFormat="1" applyFont="1" applyBorder="1" applyAlignment="1">
      <alignment horizontal="center" vertical="center"/>
    </xf>
    <xf numFmtId="3" fontId="25" fillId="0" borderId="33" xfId="0" applyNumberFormat="1" applyFont="1" applyBorder="1" applyAlignment="1">
      <alignment horizontal="center" vertical="center"/>
    </xf>
    <xf numFmtId="49" fontId="12" fillId="0" borderId="43" xfId="0" applyNumberFormat="1" applyFont="1" applyBorder="1" applyAlignment="1">
      <alignment horizontal="center" vertical="center"/>
    </xf>
    <xf numFmtId="3" fontId="25" fillId="0" borderId="44" xfId="0" applyNumberFormat="1" applyFont="1" applyBorder="1" applyAlignment="1">
      <alignment horizontal="center" vertical="center"/>
    </xf>
    <xf numFmtId="49" fontId="12" fillId="2" borderId="20" xfId="0" applyNumberFormat="1" applyFont="1" applyFill="1" applyBorder="1" applyAlignment="1">
      <alignment horizontal="center" vertical="center"/>
    </xf>
    <xf numFmtId="49" fontId="12" fillId="0" borderId="20" xfId="0" applyNumberFormat="1" applyFont="1" applyBorder="1" applyAlignment="1">
      <alignment horizontal="center" vertical="center"/>
    </xf>
    <xf numFmtId="3" fontId="25" fillId="2" borderId="44" xfId="0" applyNumberFormat="1" applyFont="1" applyFill="1" applyBorder="1" applyAlignment="1">
      <alignment horizontal="center" vertical="center"/>
    </xf>
    <xf numFmtId="49" fontId="12" fillId="0" borderId="39" xfId="0" applyNumberFormat="1" applyFont="1" applyBorder="1" applyAlignment="1">
      <alignment horizontal="center" vertical="center"/>
    </xf>
    <xf numFmtId="3" fontId="25" fillId="0" borderId="45" xfId="0" applyNumberFormat="1" applyFont="1" applyBorder="1" applyAlignment="1">
      <alignment horizontal="center" vertical="center"/>
    </xf>
    <xf numFmtId="49" fontId="12" fillId="2" borderId="46" xfId="0" applyNumberFormat="1" applyFont="1" applyFill="1" applyBorder="1" applyAlignment="1">
      <alignment horizontal="center" vertical="center"/>
    </xf>
    <xf numFmtId="0" fontId="18" fillId="0" borderId="0" xfId="0" applyFont="1">
      <alignment vertical="center"/>
    </xf>
    <xf numFmtId="0" fontId="15" fillId="0" borderId="36" xfId="0" applyFont="1" applyBorder="1">
      <alignment vertical="center"/>
    </xf>
    <xf numFmtId="0" fontId="12" fillId="2" borderId="41" xfId="0" applyFont="1" applyFill="1" applyBorder="1" applyAlignment="1">
      <alignment horizontal="center" vertical="center" wrapText="1"/>
    </xf>
    <xf numFmtId="38" fontId="12" fillId="0" borderId="1" xfId="0" applyNumberFormat="1" applyFont="1" applyBorder="1" applyAlignment="1">
      <alignment horizontal="center" vertical="center"/>
    </xf>
    <xf numFmtId="40" fontId="33" fillId="0" borderId="3" xfId="2" applyNumberFormat="1" applyFont="1" applyFill="1" applyBorder="1">
      <alignment vertical="center"/>
    </xf>
    <xf numFmtId="40" fontId="33" fillId="6" borderId="1" xfId="2" applyNumberFormat="1" applyFont="1" applyFill="1" applyBorder="1">
      <alignment vertical="center"/>
    </xf>
    <xf numFmtId="0" fontId="12" fillId="0" borderId="6" xfId="0" applyFont="1" applyBorder="1" applyAlignment="1">
      <alignment horizontal="right" vertical="center"/>
    </xf>
    <xf numFmtId="38" fontId="15" fillId="0" borderId="1" xfId="2" applyFont="1" applyBorder="1" applyAlignment="1">
      <alignment horizontal="center" vertical="center" shrinkToFit="1"/>
    </xf>
    <xf numFmtId="38" fontId="15" fillId="0" borderId="1" xfId="2" applyFont="1" applyBorder="1" applyAlignment="1">
      <alignment horizontal="right" vertical="center" shrinkToFit="1"/>
    </xf>
    <xf numFmtId="9" fontId="0" fillId="0" borderId="0" xfId="0" applyNumberFormat="1" applyAlignment="1">
      <alignment vertical="center" shrinkToFit="1"/>
    </xf>
    <xf numFmtId="0" fontId="17" fillId="7" borderId="1" xfId="0" applyFont="1" applyFill="1" applyBorder="1" applyAlignment="1">
      <alignment horizontal="center" vertical="center" shrinkToFit="1"/>
    </xf>
    <xf numFmtId="0" fontId="12" fillId="10" borderId="0" xfId="0" applyFont="1" applyFill="1">
      <alignment vertical="center"/>
    </xf>
    <xf numFmtId="0" fontId="15" fillId="10" borderId="0" xfId="0" applyFont="1" applyFill="1">
      <alignment vertical="center"/>
    </xf>
    <xf numFmtId="0" fontId="0" fillId="10" borderId="0" xfId="0" applyFill="1">
      <alignment vertical="center"/>
    </xf>
    <xf numFmtId="0" fontId="14" fillId="10" borderId="0" xfId="0" applyFont="1" applyFill="1">
      <alignment vertical="center"/>
    </xf>
    <xf numFmtId="0" fontId="22" fillId="10" borderId="0" xfId="0" applyFont="1" applyFill="1">
      <alignment vertical="center"/>
    </xf>
    <xf numFmtId="0" fontId="15" fillId="10" borderId="0" xfId="0" applyFont="1" applyFill="1" applyAlignment="1">
      <alignment horizontal="center" vertical="center"/>
    </xf>
    <xf numFmtId="0" fontId="0" fillId="10" borderId="0" xfId="0" applyFill="1" applyAlignment="1">
      <alignment horizontal="center" vertical="center"/>
    </xf>
    <xf numFmtId="0" fontId="13" fillId="0" borderId="48" xfId="0" applyFont="1" applyBorder="1">
      <alignment vertical="center"/>
    </xf>
    <xf numFmtId="0" fontId="13" fillId="0" borderId="48" xfId="0" applyFont="1" applyBorder="1" applyAlignment="1">
      <alignment horizontal="center" vertical="center"/>
    </xf>
    <xf numFmtId="0" fontId="12" fillId="0" borderId="38" xfId="0" applyFont="1" applyBorder="1">
      <alignment vertical="center"/>
    </xf>
    <xf numFmtId="0" fontId="13" fillId="0" borderId="40" xfId="0" applyFont="1" applyBorder="1" applyAlignment="1">
      <alignment horizontal="center" vertical="center"/>
    </xf>
    <xf numFmtId="0" fontId="12" fillId="0" borderId="31" xfId="0" applyFont="1" applyBorder="1">
      <alignment vertical="center"/>
    </xf>
    <xf numFmtId="0" fontId="12" fillId="0" borderId="40" xfId="0" applyFont="1" applyBorder="1">
      <alignment vertical="center"/>
    </xf>
    <xf numFmtId="0" fontId="14" fillId="0" borderId="40" xfId="0" applyFont="1" applyBorder="1" applyAlignment="1">
      <alignment horizontal="left" vertical="center"/>
    </xf>
    <xf numFmtId="0" fontId="13" fillId="9" borderId="40" xfId="0" applyFont="1" applyFill="1" applyBorder="1" applyAlignment="1">
      <alignment horizontal="center" vertical="center"/>
    </xf>
    <xf numFmtId="0" fontId="12" fillId="9" borderId="31" xfId="0" applyFont="1" applyFill="1" applyBorder="1">
      <alignment vertical="center"/>
    </xf>
    <xf numFmtId="0" fontId="15" fillId="0" borderId="31" xfId="0" applyFont="1" applyBorder="1">
      <alignment vertical="center"/>
    </xf>
    <xf numFmtId="0" fontId="15" fillId="0" borderId="40" xfId="0" applyFont="1" applyBorder="1">
      <alignment vertical="center"/>
    </xf>
    <xf numFmtId="0" fontId="30" fillId="0" borderId="0" xfId="0" applyFont="1" applyAlignment="1">
      <alignment horizontal="center" vertical="center"/>
    </xf>
    <xf numFmtId="0" fontId="0" fillId="0" borderId="31" xfId="0" applyBorder="1">
      <alignment vertical="center"/>
    </xf>
    <xf numFmtId="0" fontId="15" fillId="0" borderId="40" xfId="0" applyFont="1" applyBorder="1" applyAlignment="1">
      <alignment horizontal="center" vertical="center"/>
    </xf>
    <xf numFmtId="0" fontId="14" fillId="0" borderId="40" xfId="0" applyFont="1" applyBorder="1" applyAlignment="1">
      <alignment horizontal="center" vertical="center"/>
    </xf>
    <xf numFmtId="0" fontId="14" fillId="0" borderId="31" xfId="0" applyFont="1" applyBorder="1">
      <alignment vertical="center"/>
    </xf>
    <xf numFmtId="0" fontId="13" fillId="0" borderId="31" xfId="0" applyFont="1" applyBorder="1" applyAlignment="1">
      <alignment horizontal="center" vertical="center"/>
    </xf>
    <xf numFmtId="0" fontId="22" fillId="0" borderId="40" xfId="0" applyFont="1" applyBorder="1">
      <alignment vertical="center"/>
    </xf>
    <xf numFmtId="0" fontId="22" fillId="0" borderId="31" xfId="0" applyFont="1" applyBorder="1">
      <alignment vertical="center"/>
    </xf>
    <xf numFmtId="0" fontId="12" fillId="0" borderId="42" xfId="0" applyFont="1" applyBorder="1">
      <alignment vertical="center"/>
    </xf>
    <xf numFmtId="0" fontId="12" fillId="0" borderId="36" xfId="0" applyFont="1" applyBorder="1">
      <alignment vertical="center"/>
    </xf>
    <xf numFmtId="9" fontId="12" fillId="0" borderId="36" xfId="0" applyNumberFormat="1" applyFont="1" applyBorder="1">
      <alignment vertical="center"/>
    </xf>
    <xf numFmtId="0" fontId="12" fillId="0" borderId="32" xfId="0" applyFont="1" applyBorder="1">
      <alignment vertical="center"/>
    </xf>
    <xf numFmtId="9" fontId="12" fillId="10" borderId="0" xfId="0" applyNumberFormat="1" applyFont="1" applyFill="1">
      <alignment vertical="center"/>
    </xf>
    <xf numFmtId="38" fontId="15" fillId="10" borderId="1" xfId="2" applyFont="1" applyFill="1" applyBorder="1">
      <alignment vertical="center"/>
    </xf>
    <xf numFmtId="0" fontId="17" fillId="10" borderId="4" xfId="0" applyFont="1" applyFill="1" applyBorder="1" applyAlignment="1">
      <alignment horizontal="center" vertical="center"/>
    </xf>
    <xf numFmtId="38" fontId="15" fillId="10" borderId="4" xfId="2" applyFont="1" applyFill="1" applyBorder="1">
      <alignment vertical="center"/>
    </xf>
    <xf numFmtId="0" fontId="12" fillId="10" borderId="1" xfId="0" applyFont="1" applyFill="1" applyBorder="1" applyAlignment="1">
      <alignment horizontal="center" vertical="center"/>
    </xf>
    <xf numFmtId="0" fontId="13" fillId="10" borderId="1" xfId="0" applyFont="1" applyFill="1" applyBorder="1" applyAlignment="1">
      <alignment horizontal="center" vertical="center"/>
    </xf>
    <xf numFmtId="0" fontId="13" fillId="0" borderId="38" xfId="0" applyFont="1" applyBorder="1">
      <alignment vertical="center"/>
    </xf>
    <xf numFmtId="0" fontId="17" fillId="0" borderId="0" xfId="0" applyFont="1">
      <alignment vertical="center"/>
    </xf>
    <xf numFmtId="0" fontId="17" fillId="13" borderId="1" xfId="0" applyFont="1" applyFill="1" applyBorder="1" applyAlignment="1">
      <alignment horizontal="center" vertical="center" shrinkToFit="1"/>
    </xf>
    <xf numFmtId="0" fontId="12" fillId="0" borderId="0" xfId="0" applyFont="1" applyAlignment="1"/>
    <xf numFmtId="0" fontId="12" fillId="0" borderId="0" xfId="0" applyFont="1" applyAlignment="1">
      <alignment vertical="top"/>
    </xf>
    <xf numFmtId="38" fontId="22" fillId="8" borderId="1" xfId="2" applyFont="1" applyFill="1" applyBorder="1" applyAlignment="1">
      <alignment horizontal="right" vertical="center"/>
    </xf>
    <xf numFmtId="38" fontId="22" fillId="8" borderId="4" xfId="2" applyFont="1" applyFill="1" applyBorder="1">
      <alignment vertical="center"/>
    </xf>
    <xf numFmtId="38" fontId="14" fillId="6" borderId="2" xfId="2" applyFont="1" applyFill="1" applyBorder="1" applyAlignment="1">
      <alignment vertical="center"/>
    </xf>
    <xf numFmtId="38" fontId="22" fillId="8" borderId="4" xfId="2" applyFont="1" applyFill="1" applyBorder="1" applyAlignment="1">
      <alignment vertical="center" shrinkToFit="1"/>
    </xf>
    <xf numFmtId="38" fontId="22" fillId="8" borderId="1" xfId="2" applyFont="1" applyFill="1" applyBorder="1" applyAlignment="1">
      <alignment horizontal="right" vertical="center" shrinkToFit="1"/>
    </xf>
    <xf numFmtId="0" fontId="18" fillId="0" borderId="0" xfId="0" applyFont="1" applyAlignment="1">
      <alignment horizontal="center" vertical="center"/>
    </xf>
    <xf numFmtId="0" fontId="18" fillId="9" borderId="0" xfId="0" applyFont="1" applyFill="1" applyAlignment="1">
      <alignment horizontal="center" vertical="center"/>
    </xf>
    <xf numFmtId="0" fontId="35" fillId="9" borderId="0" xfId="0" applyFont="1" applyFill="1" applyAlignment="1">
      <alignment horizontal="left" vertical="center"/>
    </xf>
    <xf numFmtId="38" fontId="18" fillId="0" borderId="0" xfId="2" applyFont="1" applyFill="1" applyBorder="1" applyAlignment="1">
      <alignment horizontal="center" vertical="center"/>
    </xf>
    <xf numFmtId="0" fontId="12" fillId="0" borderId="0" xfId="0" applyFont="1" applyAlignment="1">
      <alignment horizontal="left" vertical="center" shrinkToFit="1"/>
    </xf>
    <xf numFmtId="0" fontId="12" fillId="13" borderId="0" xfId="0" applyFont="1" applyFill="1">
      <alignment vertical="center"/>
    </xf>
    <xf numFmtId="0" fontId="18" fillId="0" borderId="48" xfId="0" applyFont="1" applyBorder="1">
      <alignment vertical="center"/>
    </xf>
    <xf numFmtId="0" fontId="18" fillId="0" borderId="38" xfId="0" applyFont="1" applyBorder="1">
      <alignment vertical="center"/>
    </xf>
    <xf numFmtId="0" fontId="18" fillId="0" borderId="31" xfId="0" applyFont="1" applyBorder="1" applyAlignment="1">
      <alignment horizontal="center" vertical="center"/>
    </xf>
    <xf numFmtId="0" fontId="18" fillId="0" borderId="40" xfId="0" applyFont="1" applyBorder="1" applyAlignment="1">
      <alignment horizontal="center" vertical="center"/>
    </xf>
    <xf numFmtId="0" fontId="18" fillId="9" borderId="40" xfId="0" applyFont="1" applyFill="1" applyBorder="1" applyAlignment="1">
      <alignment horizontal="center" vertical="center"/>
    </xf>
    <xf numFmtId="0" fontId="18" fillId="0" borderId="40" xfId="0" applyFont="1" applyBorder="1" applyAlignment="1">
      <alignment horizontal="left" vertical="center"/>
    </xf>
    <xf numFmtId="0" fontId="18" fillId="0" borderId="42" xfId="0" applyFont="1" applyBorder="1" applyAlignment="1">
      <alignment horizontal="left" vertical="center"/>
    </xf>
    <xf numFmtId="0" fontId="18" fillId="0" borderId="36" xfId="0" applyFont="1" applyBorder="1" applyAlignment="1">
      <alignment horizontal="center" vertical="center"/>
    </xf>
    <xf numFmtId="38" fontId="18" fillId="0" borderId="36" xfId="2" applyFont="1" applyFill="1" applyBorder="1" applyAlignment="1">
      <alignment horizontal="center" vertical="center"/>
    </xf>
    <xf numFmtId="0" fontId="12" fillId="0" borderId="36" xfId="0" applyFont="1" applyBorder="1" applyAlignment="1">
      <alignment horizontal="left" vertical="center" shrinkToFit="1"/>
    </xf>
    <xf numFmtId="0" fontId="18" fillId="0" borderId="32" xfId="0" applyFont="1" applyBorder="1" applyAlignment="1">
      <alignment horizontal="center" vertical="center"/>
    </xf>
    <xf numFmtId="38" fontId="15" fillId="13" borderId="1" xfId="2" applyFont="1" applyFill="1" applyBorder="1" applyAlignment="1">
      <alignment horizontal="center" vertical="center"/>
    </xf>
    <xf numFmtId="38" fontId="12" fillId="13" borderId="1" xfId="0" applyNumberFormat="1" applyFont="1" applyFill="1" applyBorder="1" applyAlignment="1">
      <alignment horizontal="center" vertical="center"/>
    </xf>
    <xf numFmtId="0" fontId="15" fillId="13" borderId="1" xfId="0" applyFont="1" applyFill="1" applyBorder="1" applyAlignment="1">
      <alignment horizontal="center" vertical="center"/>
    </xf>
    <xf numFmtId="38" fontId="15" fillId="13" borderId="1" xfId="2" applyFont="1" applyFill="1" applyBorder="1">
      <alignment vertical="center"/>
    </xf>
    <xf numFmtId="0" fontId="18" fillId="0" borderId="0" xfId="0" quotePrefix="1" applyFont="1" applyAlignment="1">
      <alignment horizontal="center" vertical="center"/>
    </xf>
    <xf numFmtId="0" fontId="18" fillId="0" borderId="0" xfId="0" applyFont="1" applyAlignment="1">
      <alignment horizontal="right" vertical="center"/>
    </xf>
    <xf numFmtId="0" fontId="8" fillId="0" borderId="23" xfId="5" applyBorder="1" applyAlignment="1">
      <alignment horizontal="center" vertical="center"/>
    </xf>
    <xf numFmtId="0" fontId="8" fillId="0" borderId="21" xfId="5" applyBorder="1" applyAlignment="1">
      <alignment horizontal="center" vertical="center"/>
    </xf>
    <xf numFmtId="0" fontId="8" fillId="0" borderId="22" xfId="5" applyBorder="1" applyAlignment="1">
      <alignment horizontal="center" vertical="center"/>
    </xf>
    <xf numFmtId="0" fontId="0" fillId="0" borderId="0" xfId="0" applyAlignment="1">
      <alignment horizontal="center" vertical="center"/>
    </xf>
    <xf numFmtId="0" fontId="12" fillId="0" borderId="0" xfId="0" applyFont="1" applyAlignment="1">
      <alignment horizontal="left" vertical="center"/>
    </xf>
    <xf numFmtId="0" fontId="18" fillId="5" borderId="1" xfId="0" applyFont="1" applyFill="1" applyBorder="1" applyAlignment="1">
      <alignment horizontal="right" vertical="center"/>
    </xf>
    <xf numFmtId="0" fontId="18" fillId="5" borderId="1" xfId="0" applyFont="1" applyFill="1" applyBorder="1" applyAlignment="1">
      <alignment horizontal="center" vertical="center"/>
    </xf>
    <xf numFmtId="0" fontId="17" fillId="5" borderId="1" xfId="0" applyFont="1" applyFill="1" applyBorder="1" applyAlignment="1">
      <alignment horizontal="center" vertical="center"/>
    </xf>
    <xf numFmtId="0" fontId="15" fillId="0" borderId="0" xfId="0" applyFont="1" applyAlignment="1">
      <alignment horizontal="right" vertical="center"/>
    </xf>
    <xf numFmtId="0" fontId="0" fillId="5" borderId="1" xfId="0" applyFill="1" applyBorder="1" applyAlignment="1">
      <alignment horizontal="center" vertical="center"/>
    </xf>
    <xf numFmtId="38" fontId="36" fillId="0" borderId="0" xfId="7" applyNumberFormat="1" applyAlignment="1">
      <alignment vertical="center"/>
    </xf>
    <xf numFmtId="0" fontId="0" fillId="14" borderId="0" xfId="0" applyFill="1">
      <alignment vertical="center"/>
    </xf>
    <xf numFmtId="0" fontId="8" fillId="6" borderId="5" xfId="0" applyFont="1" applyFill="1" applyBorder="1">
      <alignment vertical="center"/>
    </xf>
    <xf numFmtId="0" fontId="41" fillId="6" borderId="30" xfId="0" applyFont="1" applyFill="1" applyBorder="1">
      <alignment vertical="center"/>
    </xf>
    <xf numFmtId="0" fontId="33" fillId="6" borderId="16" xfId="0" applyFont="1" applyFill="1" applyBorder="1" applyAlignment="1">
      <alignment horizontal="right" vertical="center"/>
    </xf>
    <xf numFmtId="0" fontId="41" fillId="6" borderId="17" xfId="0" applyFont="1" applyFill="1" applyBorder="1">
      <alignment vertical="center"/>
    </xf>
    <xf numFmtId="0" fontId="33" fillId="6" borderId="14" xfId="0" applyFont="1" applyFill="1" applyBorder="1" applyAlignment="1">
      <alignment horizontal="right" vertical="center"/>
    </xf>
    <xf numFmtId="0" fontId="33" fillId="6" borderId="4" xfId="0" applyFont="1" applyFill="1" applyBorder="1" applyAlignment="1">
      <alignment horizontal="center" vertical="center"/>
    </xf>
    <xf numFmtId="0" fontId="33" fillId="15" borderId="4" xfId="0" applyFont="1" applyFill="1" applyBorder="1" applyAlignment="1">
      <alignment horizontal="center" vertical="center"/>
    </xf>
    <xf numFmtId="38" fontId="33" fillId="6" borderId="3" xfId="2" applyFont="1" applyFill="1" applyBorder="1">
      <alignment vertical="center"/>
    </xf>
    <xf numFmtId="38" fontId="33" fillId="6" borderId="24" xfId="2" applyFont="1" applyFill="1" applyBorder="1">
      <alignment vertical="center"/>
    </xf>
    <xf numFmtId="38" fontId="33" fillId="6" borderId="25" xfId="2" applyFont="1" applyFill="1" applyBorder="1">
      <alignment vertical="center"/>
    </xf>
    <xf numFmtId="38" fontId="33" fillId="6" borderId="29" xfId="2" applyFont="1" applyFill="1" applyBorder="1">
      <alignment vertical="center"/>
    </xf>
    <xf numFmtId="176" fontId="33" fillId="6" borderId="3" xfId="2" applyNumberFormat="1" applyFont="1" applyFill="1" applyBorder="1">
      <alignment vertical="center"/>
    </xf>
    <xf numFmtId="38" fontId="33" fillId="15" borderId="30" xfId="2" applyFont="1" applyFill="1" applyBorder="1">
      <alignment vertical="center"/>
    </xf>
    <xf numFmtId="38" fontId="33" fillId="15" borderId="1" xfId="2" applyFont="1" applyFill="1" applyBorder="1">
      <alignment vertical="center"/>
    </xf>
    <xf numFmtId="38" fontId="33" fillId="15" borderId="24" xfId="2" applyFont="1" applyFill="1" applyBorder="1">
      <alignment vertical="center"/>
    </xf>
    <xf numFmtId="38" fontId="33" fillId="15" borderId="25" xfId="2" applyFont="1" applyFill="1" applyBorder="1">
      <alignment vertical="center"/>
    </xf>
    <xf numFmtId="38" fontId="33" fillId="15" borderId="2" xfId="2" applyFont="1" applyFill="1" applyBorder="1">
      <alignment vertical="center"/>
    </xf>
    <xf numFmtId="176" fontId="33" fillId="15" borderId="1" xfId="2" applyNumberFormat="1" applyFont="1" applyFill="1" applyBorder="1">
      <alignment vertical="center"/>
    </xf>
    <xf numFmtId="38" fontId="33" fillId="6" borderId="1" xfId="2" applyFont="1" applyFill="1" applyBorder="1">
      <alignment vertical="center"/>
    </xf>
    <xf numFmtId="38" fontId="33" fillId="6" borderId="6" xfId="2" applyFont="1" applyFill="1" applyBorder="1">
      <alignment vertical="center"/>
    </xf>
    <xf numFmtId="38" fontId="33" fillId="6" borderId="2" xfId="2" applyFont="1" applyFill="1" applyBorder="1">
      <alignment vertical="center"/>
    </xf>
    <xf numFmtId="176" fontId="33" fillId="6" borderId="1" xfId="2" applyNumberFormat="1" applyFont="1" applyFill="1" applyBorder="1">
      <alignment vertical="center"/>
    </xf>
    <xf numFmtId="38" fontId="33" fillId="15" borderId="6" xfId="2" applyFont="1" applyFill="1" applyBorder="1">
      <alignment vertical="center"/>
    </xf>
    <xf numFmtId="40" fontId="33" fillId="15" borderId="3" xfId="2" applyNumberFormat="1" applyFont="1" applyFill="1" applyBorder="1">
      <alignment vertical="center"/>
    </xf>
    <xf numFmtId="40" fontId="33" fillId="15" borderId="1" xfId="2" applyNumberFormat="1" applyFont="1" applyFill="1" applyBorder="1">
      <alignment vertical="center"/>
    </xf>
    <xf numFmtId="40" fontId="33" fillId="15" borderId="4" xfId="2" applyNumberFormat="1" applyFont="1" applyFill="1" applyBorder="1">
      <alignment vertical="center"/>
    </xf>
    <xf numFmtId="176" fontId="33" fillId="6" borderId="6" xfId="2" applyNumberFormat="1" applyFont="1" applyFill="1" applyBorder="1">
      <alignment vertical="center"/>
    </xf>
    <xf numFmtId="176" fontId="33" fillId="15" borderId="6" xfId="2" applyNumberFormat="1" applyFont="1" applyFill="1" applyBorder="1">
      <alignment vertical="center"/>
    </xf>
    <xf numFmtId="38" fontId="33" fillId="6" borderId="19" xfId="2" applyFont="1" applyFill="1" applyBorder="1">
      <alignment vertical="center"/>
    </xf>
    <xf numFmtId="38" fontId="33" fillId="6" borderId="0" xfId="2" applyFont="1" applyFill="1" applyBorder="1">
      <alignment vertical="center"/>
    </xf>
    <xf numFmtId="38" fontId="33" fillId="6" borderId="4" xfId="2" applyFont="1" applyFill="1" applyBorder="1">
      <alignment vertical="center"/>
    </xf>
    <xf numFmtId="38" fontId="33" fillId="6" borderId="16" xfId="2" applyFont="1" applyFill="1" applyBorder="1">
      <alignment vertical="center"/>
    </xf>
    <xf numFmtId="38" fontId="33" fillId="6" borderId="14" xfId="2" applyFont="1" applyFill="1" applyBorder="1">
      <alignment vertical="center"/>
    </xf>
    <xf numFmtId="176" fontId="33" fillId="6" borderId="4" xfId="2" applyNumberFormat="1" applyFont="1" applyFill="1" applyBorder="1">
      <alignment vertical="center"/>
    </xf>
    <xf numFmtId="176" fontId="33" fillId="6" borderId="47" xfId="2" applyNumberFormat="1" applyFont="1" applyFill="1" applyBorder="1">
      <alignment vertical="center"/>
    </xf>
    <xf numFmtId="38" fontId="41" fillId="6" borderId="0" xfId="2" applyFont="1" applyFill="1" applyBorder="1">
      <alignment vertical="center"/>
    </xf>
    <xf numFmtId="38" fontId="33" fillId="15" borderId="20" xfId="2" applyFont="1" applyFill="1" applyBorder="1">
      <alignment vertical="center"/>
    </xf>
    <xf numFmtId="176" fontId="33" fillId="15" borderId="47" xfId="2" applyNumberFormat="1" applyFont="1" applyFill="1" applyBorder="1">
      <alignment vertical="center"/>
    </xf>
    <xf numFmtId="38" fontId="33" fillId="15" borderId="53" xfId="2" applyFont="1" applyFill="1" applyBorder="1">
      <alignment vertical="center"/>
    </xf>
    <xf numFmtId="38" fontId="33" fillId="15" borderId="55" xfId="2" applyFont="1" applyFill="1" applyBorder="1">
      <alignment vertical="center"/>
    </xf>
    <xf numFmtId="38" fontId="33" fillId="15" borderId="56" xfId="2" applyFont="1" applyFill="1" applyBorder="1">
      <alignment vertical="center"/>
    </xf>
    <xf numFmtId="38" fontId="33" fillId="15" borderId="57" xfId="2" applyFont="1" applyFill="1" applyBorder="1">
      <alignment vertical="center"/>
    </xf>
    <xf numFmtId="176" fontId="33" fillId="15" borderId="53" xfId="2" applyNumberFormat="1" applyFont="1" applyFill="1" applyBorder="1">
      <alignment vertical="center"/>
    </xf>
    <xf numFmtId="176" fontId="33" fillId="15" borderId="54" xfId="2" applyNumberFormat="1" applyFont="1" applyFill="1" applyBorder="1">
      <alignment vertical="center"/>
    </xf>
    <xf numFmtId="0" fontId="41" fillId="6" borderId="58" xfId="0" applyFont="1" applyFill="1" applyBorder="1">
      <alignment vertical="center"/>
    </xf>
    <xf numFmtId="0" fontId="33" fillId="14" borderId="15" xfId="0" applyFont="1" applyFill="1" applyBorder="1" applyAlignment="1">
      <alignment horizontal="center" vertical="center"/>
    </xf>
    <xf numFmtId="0" fontId="33" fillId="14" borderId="0" xfId="0" applyFont="1" applyFill="1" applyAlignment="1">
      <alignment horizontal="center" vertical="center"/>
    </xf>
    <xf numFmtId="0" fontId="39" fillId="14" borderId="0" xfId="0" applyFont="1" applyFill="1" applyAlignment="1">
      <alignment horizontal="centerContinuous" vertical="center"/>
    </xf>
    <xf numFmtId="0" fontId="40" fillId="14" borderId="0" xfId="0" applyFont="1" applyFill="1" applyAlignment="1">
      <alignment horizontal="center" vertical="center"/>
    </xf>
    <xf numFmtId="0" fontId="41" fillId="14" borderId="0" xfId="0" applyFont="1" applyFill="1">
      <alignment vertical="center"/>
    </xf>
    <xf numFmtId="0" fontId="41" fillId="14" borderId="0" xfId="0" applyFont="1" applyFill="1" applyAlignment="1">
      <alignment vertical="top"/>
    </xf>
    <xf numFmtId="0" fontId="33" fillId="14" borderId="0" xfId="0" applyFont="1" applyFill="1" applyAlignment="1">
      <alignment horizontal="right" vertical="center"/>
    </xf>
    <xf numFmtId="0" fontId="33" fillId="14" borderId="0" xfId="0" applyFont="1" applyFill="1" applyAlignment="1">
      <alignment horizontal="center" vertical="center" shrinkToFit="1"/>
    </xf>
    <xf numFmtId="178" fontId="8" fillId="14" borderId="0" xfId="0" applyNumberFormat="1" applyFont="1" applyFill="1" applyAlignment="1">
      <alignment horizontal="center" vertical="center"/>
    </xf>
    <xf numFmtId="38" fontId="33" fillId="14" borderId="0" xfId="2" applyFont="1" applyFill="1" applyBorder="1">
      <alignment vertical="center"/>
    </xf>
    <xf numFmtId="40" fontId="33" fillId="14" borderId="0" xfId="2" applyNumberFormat="1" applyFont="1" applyFill="1" applyBorder="1">
      <alignment vertical="center"/>
    </xf>
    <xf numFmtId="38" fontId="33" fillId="14" borderId="0" xfId="2" applyFont="1" applyFill="1" applyBorder="1" applyAlignment="1">
      <alignment vertical="center"/>
    </xf>
    <xf numFmtId="38" fontId="41" fillId="14" borderId="0" xfId="2" applyFont="1" applyFill="1" applyBorder="1">
      <alignment vertical="center"/>
    </xf>
    <xf numFmtId="0" fontId="33" fillId="14" borderId="0" xfId="0" applyFont="1" applyFill="1" applyAlignment="1">
      <alignment horizontal="left" vertical="center"/>
    </xf>
    <xf numFmtId="0" fontId="33" fillId="14" borderId="0" xfId="0" applyFont="1" applyFill="1">
      <alignment vertical="center"/>
    </xf>
    <xf numFmtId="0" fontId="42" fillId="14" borderId="0" xfId="0" applyFont="1" applyFill="1">
      <alignment vertical="center"/>
    </xf>
    <xf numFmtId="0" fontId="33" fillId="14" borderId="1" xfId="0" applyFont="1" applyFill="1" applyBorder="1" applyAlignment="1">
      <alignment horizontal="center" vertical="center"/>
    </xf>
    <xf numFmtId="38" fontId="0" fillId="0" borderId="1" xfId="0" applyNumberFormat="1" applyBorder="1">
      <alignment vertical="center"/>
    </xf>
    <xf numFmtId="0" fontId="20" fillId="0" borderId="0" xfId="0" applyFont="1">
      <alignment vertical="center"/>
    </xf>
    <xf numFmtId="0" fontId="27" fillId="0" borderId="0" xfId="0" applyFont="1">
      <alignment vertical="center"/>
    </xf>
    <xf numFmtId="38" fontId="0" fillId="0" borderId="0" xfId="2" applyFont="1" applyBorder="1" applyAlignment="1">
      <alignment horizontal="center" vertical="center"/>
    </xf>
    <xf numFmtId="38" fontId="0" fillId="0" borderId="1" xfId="2" applyFont="1" applyBorder="1">
      <alignment vertical="center"/>
    </xf>
    <xf numFmtId="38" fontId="18" fillId="3" borderId="6" xfId="2" applyFont="1" applyFill="1" applyBorder="1" applyAlignment="1" applyProtection="1">
      <alignment vertical="center" shrinkToFit="1"/>
      <protection locked="0"/>
    </xf>
    <xf numFmtId="38" fontId="15" fillId="3" borderId="1" xfId="2" applyFont="1" applyFill="1" applyBorder="1" applyAlignment="1" applyProtection="1">
      <alignment horizontal="center" vertical="center"/>
      <protection locked="0"/>
    </xf>
    <xf numFmtId="38" fontId="15" fillId="3" borderId="1" xfId="2" applyFont="1" applyFill="1" applyBorder="1" applyProtection="1">
      <alignment vertical="center"/>
      <protection locked="0"/>
    </xf>
    <xf numFmtId="38" fontId="17" fillId="0" borderId="0" xfId="2" applyFont="1" applyFill="1" applyBorder="1" applyAlignment="1" applyProtection="1">
      <alignment horizontal="center" vertical="center"/>
    </xf>
    <xf numFmtId="0" fontId="3" fillId="10" borderId="0" xfId="0" applyFont="1" applyFill="1">
      <alignment vertical="center"/>
    </xf>
    <xf numFmtId="0" fontId="3" fillId="0" borderId="40" xfId="0" applyFont="1" applyBorder="1">
      <alignment vertical="center"/>
    </xf>
    <xf numFmtId="0" fontId="3" fillId="0" borderId="0" xfId="0" applyFont="1">
      <alignment vertical="center"/>
    </xf>
    <xf numFmtId="0" fontId="3" fillId="0" borderId="31" xfId="0" applyFont="1" applyBorder="1">
      <alignment vertical="center"/>
    </xf>
    <xf numFmtId="38" fontId="15" fillId="3" borderId="1" xfId="2" applyFont="1" applyFill="1" applyBorder="1" applyAlignment="1" applyProtection="1">
      <alignment vertical="center" shrinkToFit="1"/>
      <protection locked="0"/>
    </xf>
    <xf numFmtId="0" fontId="17" fillId="3" borderId="1" xfId="2" applyNumberFormat="1" applyFont="1" applyFill="1" applyBorder="1" applyAlignment="1" applyProtection="1">
      <alignment horizontal="center" vertical="center"/>
      <protection locked="0"/>
    </xf>
    <xf numFmtId="0" fontId="6" fillId="0" borderId="1" xfId="0" applyFont="1" applyBorder="1">
      <alignment vertical="center"/>
    </xf>
    <xf numFmtId="0" fontId="45" fillId="0" borderId="0" xfId="5" applyFont="1" applyAlignment="1">
      <alignment horizontal="left" vertical="center"/>
    </xf>
    <xf numFmtId="0" fontId="47" fillId="4" borderId="1" xfId="0" applyFont="1" applyFill="1" applyBorder="1">
      <alignment vertical="center"/>
    </xf>
    <xf numFmtId="0" fontId="47" fillId="0" borderId="1" xfId="0" applyFont="1" applyBorder="1">
      <alignment vertical="center"/>
    </xf>
    <xf numFmtId="0" fontId="33" fillId="6" borderId="1" xfId="0" applyFont="1" applyFill="1" applyBorder="1" applyAlignment="1">
      <alignment horizontal="center" vertical="center"/>
    </xf>
    <xf numFmtId="0" fontId="40" fillId="6" borderId="0" xfId="0" applyFont="1" applyFill="1" applyAlignment="1">
      <alignment horizontal="center" vertical="center"/>
    </xf>
    <xf numFmtId="0" fontId="41" fillId="6" borderId="0" xfId="0" applyFont="1" applyFill="1" applyAlignment="1">
      <alignment horizontal="center" vertical="center"/>
    </xf>
    <xf numFmtId="0" fontId="33" fillId="6" borderId="0" xfId="0" applyFont="1" applyFill="1">
      <alignment vertical="center"/>
    </xf>
    <xf numFmtId="0" fontId="41" fillId="6" borderId="0" xfId="0" applyFont="1" applyFill="1">
      <alignment vertical="center"/>
    </xf>
    <xf numFmtId="0" fontId="41" fillId="6" borderId="0" xfId="0" applyFont="1" applyFill="1" applyAlignment="1">
      <alignment horizontal="center" vertical="top"/>
    </xf>
    <xf numFmtId="0" fontId="33" fillId="6" borderId="0" xfId="0" applyFont="1" applyFill="1" applyAlignment="1">
      <alignment vertical="top"/>
    </xf>
    <xf numFmtId="0" fontId="41" fillId="6" borderId="0" xfId="0" applyFont="1" applyFill="1" applyAlignment="1">
      <alignment vertical="top"/>
    </xf>
    <xf numFmtId="0" fontId="33" fillId="6" borderId="0" xfId="0" applyFont="1" applyFill="1" applyAlignment="1">
      <alignment horizontal="right" vertical="center"/>
    </xf>
    <xf numFmtId="0" fontId="33" fillId="6" borderId="47" xfId="0" applyFont="1" applyFill="1" applyBorder="1" applyAlignment="1">
      <alignment horizontal="center" vertical="center"/>
    </xf>
    <xf numFmtId="0" fontId="41" fillId="6" borderId="64" xfId="0" applyFont="1" applyFill="1" applyBorder="1" applyAlignment="1">
      <alignment horizontal="center" vertical="center"/>
    </xf>
    <xf numFmtId="0" fontId="33" fillId="15" borderId="65" xfId="0" applyFont="1" applyFill="1" applyBorder="1" applyAlignment="1">
      <alignment horizontal="center" vertical="center"/>
    </xf>
    <xf numFmtId="0" fontId="33" fillId="6" borderId="66" xfId="0" applyFont="1" applyFill="1" applyBorder="1" applyAlignment="1">
      <alignment horizontal="center" vertical="center"/>
    </xf>
    <xf numFmtId="38" fontId="33" fillId="15" borderId="67" xfId="2" applyFont="1" applyFill="1" applyBorder="1">
      <alignment vertical="center"/>
    </xf>
    <xf numFmtId="0" fontId="33" fillId="15" borderId="66" xfId="0" applyFont="1" applyFill="1" applyBorder="1" applyAlignment="1">
      <alignment horizontal="center" vertical="center"/>
    </xf>
    <xf numFmtId="40" fontId="33" fillId="15" borderId="68" xfId="2" applyNumberFormat="1" applyFont="1" applyFill="1" applyBorder="1">
      <alignment vertical="center"/>
    </xf>
    <xf numFmtId="40" fontId="33" fillId="0" borderId="68" xfId="2" applyNumberFormat="1" applyFont="1" applyFill="1" applyBorder="1">
      <alignment vertical="center"/>
    </xf>
    <xf numFmtId="40" fontId="33" fillId="15" borderId="47" xfId="2" applyNumberFormat="1" applyFont="1" applyFill="1" applyBorder="1">
      <alignment vertical="center"/>
    </xf>
    <xf numFmtId="40" fontId="33" fillId="6" borderId="47" xfId="2" applyNumberFormat="1" applyFont="1" applyFill="1" applyBorder="1">
      <alignment vertical="center"/>
    </xf>
    <xf numFmtId="40" fontId="33" fillId="15" borderId="65" xfId="2" applyNumberFormat="1" applyFont="1" applyFill="1" applyBorder="1">
      <alignment vertical="center"/>
    </xf>
    <xf numFmtId="38" fontId="41" fillId="6" borderId="59" xfId="2" applyFont="1" applyFill="1" applyBorder="1">
      <alignment vertical="center"/>
    </xf>
    <xf numFmtId="38" fontId="41" fillId="6" borderId="27" xfId="2" applyFont="1" applyFill="1" applyBorder="1">
      <alignment vertical="center"/>
    </xf>
    <xf numFmtId="0" fontId="41" fillId="0" borderId="0" xfId="0" applyFont="1">
      <alignment vertical="center"/>
    </xf>
    <xf numFmtId="0" fontId="33" fillId="6" borderId="64" xfId="0" applyFont="1" applyFill="1" applyBorder="1" applyAlignment="1">
      <alignment horizontal="center" vertical="center"/>
    </xf>
    <xf numFmtId="0" fontId="33" fillId="15" borderId="63" xfId="0" applyFont="1" applyFill="1" applyBorder="1" applyAlignment="1">
      <alignment horizontal="center" vertical="center"/>
    </xf>
    <xf numFmtId="38" fontId="33" fillId="6" borderId="0" xfId="2" applyFont="1" applyFill="1" applyBorder="1" applyAlignment="1">
      <alignment vertical="center"/>
    </xf>
    <xf numFmtId="0" fontId="33" fillId="15" borderId="69" xfId="0" applyFont="1" applyFill="1" applyBorder="1" applyAlignment="1">
      <alignment horizontal="center" vertical="center"/>
    </xf>
    <xf numFmtId="0" fontId="41" fillId="6" borderId="58" xfId="0" applyFont="1" applyFill="1" applyBorder="1" applyAlignment="1">
      <alignment horizontal="center" vertical="center"/>
    </xf>
    <xf numFmtId="0" fontId="42" fillId="6" borderId="70" xfId="0" applyFont="1" applyFill="1" applyBorder="1" applyAlignment="1">
      <alignment horizontal="left" vertical="center"/>
    </xf>
    <xf numFmtId="0" fontId="33" fillId="6" borderId="71" xfId="0" applyFont="1" applyFill="1" applyBorder="1">
      <alignment vertical="center"/>
    </xf>
    <xf numFmtId="0" fontId="33" fillId="6" borderId="70" xfId="0" applyFont="1" applyFill="1" applyBorder="1" applyAlignment="1">
      <alignment horizontal="center" vertical="center"/>
    </xf>
    <xf numFmtId="0" fontId="33" fillId="6" borderId="70" xfId="0" applyFont="1" applyFill="1" applyBorder="1" applyAlignment="1">
      <alignment horizontal="left" vertical="center"/>
    </xf>
    <xf numFmtId="0" fontId="42" fillId="6" borderId="70" xfId="0" applyFont="1" applyFill="1" applyBorder="1">
      <alignment vertical="center"/>
    </xf>
    <xf numFmtId="0" fontId="42" fillId="6" borderId="0" xfId="0" applyFont="1" applyFill="1">
      <alignment vertical="center"/>
    </xf>
    <xf numFmtId="0" fontId="42" fillId="6" borderId="71" xfId="0" applyFont="1" applyFill="1" applyBorder="1">
      <alignment vertical="center"/>
    </xf>
    <xf numFmtId="0" fontId="43" fillId="6" borderId="70" xfId="0" applyFont="1" applyFill="1" applyBorder="1">
      <alignment vertical="center"/>
    </xf>
    <xf numFmtId="38" fontId="15" fillId="0" borderId="6" xfId="2" applyFont="1" applyFill="1" applyBorder="1" applyAlignment="1">
      <alignment vertical="center"/>
    </xf>
    <xf numFmtId="0" fontId="15" fillId="0" borderId="2" xfId="0" applyFont="1" applyBorder="1">
      <alignment vertical="center"/>
    </xf>
    <xf numFmtId="3" fontId="12" fillId="0" borderId="6" xfId="0" applyNumberFormat="1" applyFont="1" applyBorder="1" applyAlignment="1">
      <alignment horizontal="right" vertical="center"/>
    </xf>
    <xf numFmtId="0" fontId="12" fillId="0" borderId="2" xfId="0" applyFont="1" applyBorder="1">
      <alignment vertical="center"/>
    </xf>
    <xf numFmtId="0" fontId="25" fillId="0" borderId="0" xfId="0" applyFont="1">
      <alignment vertical="center"/>
    </xf>
    <xf numFmtId="38" fontId="22" fillId="0" borderId="21" xfId="2" applyFont="1" applyFill="1" applyBorder="1" applyAlignment="1">
      <alignment horizontal="right" vertical="center"/>
    </xf>
    <xf numFmtId="9" fontId="18" fillId="0" borderId="0" xfId="6" applyFont="1" applyFill="1" applyBorder="1" applyAlignment="1" applyProtection="1">
      <alignment horizontal="center" vertical="center"/>
      <protection locked="0"/>
    </xf>
    <xf numFmtId="38" fontId="22" fillId="0" borderId="0" xfId="2" applyFont="1" applyFill="1" applyBorder="1" applyAlignment="1">
      <alignment horizontal="left" vertical="center" wrapText="1"/>
    </xf>
    <xf numFmtId="0" fontId="18" fillId="0" borderId="36" xfId="0" applyFont="1" applyBorder="1" applyAlignment="1">
      <alignment horizontal="right" vertical="center"/>
    </xf>
    <xf numFmtId="9" fontId="18" fillId="0" borderId="36" xfId="6" applyFont="1" applyFill="1" applyBorder="1" applyAlignment="1" applyProtection="1">
      <alignment horizontal="center" vertical="center"/>
      <protection locked="0"/>
    </xf>
    <xf numFmtId="38" fontId="12" fillId="0" borderId="36" xfId="2" applyFont="1" applyFill="1" applyBorder="1" applyAlignment="1">
      <alignment horizontal="left" vertical="center" wrapText="1"/>
    </xf>
    <xf numFmtId="0" fontId="14" fillId="0" borderId="36" xfId="0" applyFont="1" applyBorder="1">
      <alignment vertical="center"/>
    </xf>
    <xf numFmtId="0" fontId="14" fillId="0" borderId="36" xfId="0" applyFont="1" applyBorder="1" applyAlignment="1">
      <alignment horizontal="center" vertical="center"/>
    </xf>
    <xf numFmtId="0" fontId="48" fillId="0" borderId="0" xfId="0" applyFont="1" applyAlignment="1">
      <alignment horizontal="left" vertical="center"/>
    </xf>
    <xf numFmtId="38" fontId="22" fillId="0" borderId="1" xfId="2" applyFont="1" applyFill="1" applyBorder="1" applyAlignment="1">
      <alignment horizontal="right" vertical="center"/>
    </xf>
    <xf numFmtId="0" fontId="50" fillId="0" borderId="0" xfId="0" applyFont="1" applyAlignment="1">
      <alignment horizontal="left" vertical="center"/>
    </xf>
    <xf numFmtId="38" fontId="22" fillId="0" borderId="73" xfId="2" applyFont="1" applyFill="1" applyBorder="1">
      <alignment vertical="center"/>
    </xf>
    <xf numFmtId="38" fontId="23" fillId="0" borderId="74" xfId="2" applyFont="1" applyFill="1" applyBorder="1">
      <alignment vertical="center"/>
    </xf>
    <xf numFmtId="38" fontId="23" fillId="0" borderId="76" xfId="2" applyFont="1" applyFill="1" applyBorder="1" applyAlignment="1">
      <alignment horizontal="right" vertical="center"/>
    </xf>
    <xf numFmtId="38" fontId="22" fillId="0" borderId="78" xfId="2" applyFont="1" applyFill="1" applyBorder="1" applyAlignment="1">
      <alignment horizontal="right" vertical="center"/>
    </xf>
    <xf numFmtId="38" fontId="23" fillId="0" borderId="79" xfId="2" applyFont="1" applyFill="1" applyBorder="1">
      <alignment vertical="center"/>
    </xf>
    <xf numFmtId="38" fontId="22" fillId="0" borderId="81" xfId="2" applyFont="1" applyFill="1" applyBorder="1" applyAlignment="1">
      <alignment vertical="center" shrinkToFit="1"/>
    </xf>
    <xf numFmtId="38" fontId="23" fillId="0" borderId="82" xfId="2" applyFont="1" applyFill="1" applyBorder="1" applyAlignment="1">
      <alignment vertical="center" shrinkToFit="1"/>
    </xf>
    <xf numFmtId="38" fontId="23" fillId="0" borderId="84" xfId="2" applyFont="1" applyFill="1" applyBorder="1" applyAlignment="1">
      <alignment horizontal="right" vertical="center"/>
    </xf>
    <xf numFmtId="38" fontId="22" fillId="0" borderId="86" xfId="2" applyFont="1" applyFill="1" applyBorder="1" applyAlignment="1">
      <alignment horizontal="right" vertical="center"/>
    </xf>
    <xf numFmtId="38" fontId="23" fillId="0" borderId="87" xfId="2" applyFont="1" applyFill="1" applyBorder="1" applyAlignment="1">
      <alignment horizontal="right" vertical="center"/>
    </xf>
    <xf numFmtId="0" fontId="44" fillId="0" borderId="40" xfId="0" applyFont="1" applyBorder="1">
      <alignment vertical="center"/>
    </xf>
    <xf numFmtId="38" fontId="15" fillId="0" borderId="0" xfId="2" applyFont="1" applyAlignment="1">
      <alignment vertical="center" wrapText="1"/>
    </xf>
    <xf numFmtId="0" fontId="15" fillId="0" borderId="0" xfId="0" applyFont="1" applyAlignment="1">
      <alignment vertical="center" wrapText="1"/>
    </xf>
    <xf numFmtId="38" fontId="51" fillId="0" borderId="0" xfId="2" applyFont="1" applyAlignment="1">
      <alignment vertical="center" wrapText="1"/>
    </xf>
    <xf numFmtId="0" fontId="15" fillId="0" borderId="53" xfId="0" applyFont="1" applyBorder="1" applyAlignment="1">
      <alignment horizontal="center" vertical="center"/>
    </xf>
    <xf numFmtId="38" fontId="15" fillId="0" borderId="53" xfId="2" applyFont="1" applyBorder="1" applyAlignment="1">
      <alignment horizontal="center" vertical="center" wrapText="1"/>
    </xf>
    <xf numFmtId="38" fontId="51" fillId="0" borderId="53" xfId="2" applyFont="1" applyBorder="1" applyAlignment="1">
      <alignment horizontal="center" vertical="center" wrapText="1"/>
    </xf>
    <xf numFmtId="0" fontId="15" fillId="0" borderId="57" xfId="0" applyFont="1" applyBorder="1" applyAlignment="1">
      <alignment horizontal="center" vertical="center" wrapText="1"/>
    </xf>
    <xf numFmtId="0" fontId="15" fillId="0" borderId="89" xfId="0" applyFont="1" applyBorder="1" applyAlignment="1">
      <alignment horizontal="center" vertical="center"/>
    </xf>
    <xf numFmtId="38" fontId="15" fillId="0" borderId="89" xfId="2" applyFont="1" applyBorder="1" applyAlignment="1">
      <alignment horizontal="center" vertical="center" wrapText="1"/>
    </xf>
    <xf numFmtId="0" fontId="15" fillId="0" borderId="1" xfId="0" applyFont="1" applyBorder="1" applyAlignment="1">
      <alignment horizontal="center" vertical="center"/>
    </xf>
    <xf numFmtId="38" fontId="15" fillId="0" borderId="1" xfId="2" applyFont="1" applyBorder="1" applyAlignment="1">
      <alignment horizontal="center" vertical="center" wrapText="1"/>
    </xf>
    <xf numFmtId="38" fontId="15" fillId="0" borderId="1" xfId="2" applyFont="1" applyFill="1" applyBorder="1" applyAlignment="1">
      <alignment horizontal="center" vertical="center" wrapText="1"/>
    </xf>
    <xf numFmtId="0" fontId="15" fillId="16" borderId="53" xfId="0" applyFont="1" applyFill="1" applyBorder="1" applyAlignment="1">
      <alignment horizontal="center" vertical="center"/>
    </xf>
    <xf numFmtId="38" fontId="15" fillId="16" borderId="53" xfId="2" applyFont="1" applyFill="1" applyBorder="1" applyAlignment="1">
      <alignment horizontal="center" vertical="center" wrapText="1"/>
    </xf>
    <xf numFmtId="0" fontId="15" fillId="16" borderId="89" xfId="0" applyFont="1" applyFill="1" applyBorder="1" applyAlignment="1">
      <alignment horizontal="center" vertical="center"/>
    </xf>
    <xf numFmtId="38" fontId="15" fillId="16" borderId="89" xfId="2" applyFont="1" applyFill="1" applyBorder="1" applyAlignment="1">
      <alignment horizontal="center" vertical="center" wrapText="1"/>
    </xf>
    <xf numFmtId="38" fontId="15" fillId="16" borderId="3" xfId="2" applyFont="1" applyFill="1" applyBorder="1" applyAlignment="1">
      <alignment horizontal="center" vertical="center" wrapText="1"/>
    </xf>
    <xf numFmtId="0" fontId="15" fillId="16" borderId="3" xfId="0" applyFont="1" applyFill="1" applyBorder="1" applyAlignment="1">
      <alignment horizontal="center" vertical="center"/>
    </xf>
    <xf numFmtId="0" fontId="15" fillId="16" borderId="1" xfId="0" applyFont="1" applyFill="1" applyBorder="1" applyAlignment="1">
      <alignment horizontal="center" vertical="center"/>
    </xf>
    <xf numFmtId="38" fontId="15" fillId="16" borderId="1" xfId="2" applyFont="1" applyFill="1" applyBorder="1" applyAlignment="1">
      <alignment horizontal="center" vertical="center" wrapText="1"/>
    </xf>
    <xf numFmtId="38" fontId="15" fillId="0" borderId="0" xfId="2" applyFont="1" applyFill="1" applyAlignment="1">
      <alignment vertical="center" wrapText="1"/>
    </xf>
    <xf numFmtId="0" fontId="15" fillId="0" borderId="52" xfId="0" applyFont="1" applyBorder="1" applyAlignment="1">
      <alignment horizontal="left" vertical="center" wrapText="1"/>
    </xf>
    <xf numFmtId="0" fontId="15" fillId="0" borderId="2" xfId="0" applyFont="1" applyBorder="1" applyAlignment="1">
      <alignment horizontal="left" vertical="center" wrapText="1"/>
    </xf>
    <xf numFmtId="0" fontId="19" fillId="16" borderId="29" xfId="0" applyFont="1" applyFill="1" applyBorder="1" applyAlignment="1">
      <alignment horizontal="left" vertical="center" wrapText="1"/>
    </xf>
    <xf numFmtId="0" fontId="19" fillId="16" borderId="57" xfId="0" applyFont="1" applyFill="1" applyBorder="1" applyAlignment="1">
      <alignment horizontal="left" vertical="center" wrapText="1"/>
    </xf>
    <xf numFmtId="38" fontId="53" fillId="0" borderId="0" xfId="2" applyFont="1" applyAlignment="1">
      <alignment vertical="center" wrapText="1"/>
    </xf>
    <xf numFmtId="38" fontId="54" fillId="0" borderId="0" xfId="2" applyFont="1" applyAlignment="1">
      <alignment horizontal="center" vertical="center" wrapText="1"/>
    </xf>
    <xf numFmtId="38" fontId="54" fillId="0" borderId="53" xfId="2" applyFont="1" applyBorder="1" applyAlignment="1">
      <alignment horizontal="center" vertical="center" wrapText="1"/>
    </xf>
    <xf numFmtId="38" fontId="53" fillId="0" borderId="89" xfId="2" applyFont="1" applyBorder="1" applyAlignment="1">
      <alignment horizontal="center" vertical="center" wrapText="1"/>
    </xf>
    <xf numFmtId="38" fontId="53" fillId="0" borderId="1" xfId="2" applyFont="1" applyBorder="1" applyAlignment="1">
      <alignment horizontal="center" vertical="center" wrapText="1"/>
    </xf>
    <xf numFmtId="38" fontId="53" fillId="16" borderId="1" xfId="2" applyFont="1" applyFill="1" applyBorder="1" applyAlignment="1">
      <alignment horizontal="center" vertical="center" wrapText="1"/>
    </xf>
    <xf numFmtId="38" fontId="53" fillId="0" borderId="1" xfId="2" applyFont="1" applyFill="1" applyBorder="1" applyAlignment="1">
      <alignment horizontal="center" vertical="center" wrapText="1"/>
    </xf>
    <xf numFmtId="38" fontId="53" fillId="16" borderId="53" xfId="2" applyFont="1" applyFill="1" applyBorder="1" applyAlignment="1">
      <alignment horizontal="center" vertical="center" wrapText="1"/>
    </xf>
    <xf numFmtId="38" fontId="53" fillId="16" borderId="89" xfId="2" applyFont="1" applyFill="1" applyBorder="1" applyAlignment="1">
      <alignment horizontal="center" vertical="center" wrapText="1"/>
    </xf>
    <xf numFmtId="38" fontId="53" fillId="16" borderId="3" xfId="2" applyFont="1" applyFill="1" applyBorder="1" applyAlignment="1">
      <alignment horizontal="center" vertical="center" wrapText="1"/>
    </xf>
    <xf numFmtId="0" fontId="15" fillId="17" borderId="25" xfId="0" applyFont="1" applyFill="1" applyBorder="1" applyAlignment="1">
      <alignment horizontal="center" vertical="center"/>
    </xf>
    <xf numFmtId="0" fontId="52" fillId="0" borderId="0" xfId="0" applyFont="1" applyAlignment="1">
      <alignment horizontal="center" vertical="center"/>
    </xf>
    <xf numFmtId="38" fontId="55" fillId="0" borderId="0" xfId="2" applyFont="1" applyAlignment="1">
      <alignment horizontal="center" vertical="center" wrapText="1"/>
    </xf>
    <xf numFmtId="38" fontId="55" fillId="0" borderId="53" xfId="2" applyFont="1" applyBorder="1" applyAlignment="1">
      <alignment horizontal="center" vertical="center" wrapText="1"/>
    </xf>
    <xf numFmtId="38" fontId="56" fillId="0" borderId="89" xfId="2" applyFont="1" applyBorder="1" applyAlignment="1">
      <alignment horizontal="center" vertical="center" wrapText="1"/>
    </xf>
    <xf numFmtId="38" fontId="56" fillId="0" borderId="1" xfId="2" applyFont="1" applyBorder="1" applyAlignment="1">
      <alignment horizontal="center" vertical="center" wrapText="1"/>
    </xf>
    <xf numFmtId="38" fontId="56" fillId="16" borderId="1" xfId="2" applyFont="1" applyFill="1" applyBorder="1" applyAlignment="1">
      <alignment horizontal="center" vertical="center" wrapText="1"/>
    </xf>
    <xf numFmtId="38" fontId="56" fillId="0" borderId="1" xfId="2" applyFont="1" applyFill="1" applyBorder="1" applyAlignment="1">
      <alignment horizontal="center" vertical="center" wrapText="1"/>
    </xf>
    <xf numFmtId="38" fontId="56" fillId="16" borderId="53" xfId="2" applyFont="1" applyFill="1" applyBorder="1" applyAlignment="1">
      <alignment horizontal="center" vertical="center" wrapText="1"/>
    </xf>
    <xf numFmtId="38" fontId="56" fillId="16" borderId="89" xfId="2" applyFont="1" applyFill="1" applyBorder="1" applyAlignment="1">
      <alignment horizontal="center" vertical="center" wrapText="1"/>
    </xf>
    <xf numFmtId="38" fontId="56" fillId="16" borderId="3" xfId="2" applyFont="1" applyFill="1" applyBorder="1" applyAlignment="1">
      <alignment horizontal="center" vertical="center" wrapText="1"/>
    </xf>
    <xf numFmtId="0" fontId="47" fillId="0" borderId="0" xfId="0" applyFont="1">
      <alignment vertical="center"/>
    </xf>
    <xf numFmtId="176" fontId="57" fillId="0" borderId="0" xfId="3" applyNumberFormat="1" applyFont="1" applyAlignment="1">
      <alignment vertical="center"/>
    </xf>
    <xf numFmtId="38" fontId="58" fillId="0" borderId="0" xfId="3" applyFont="1" applyAlignment="1">
      <alignment vertical="center"/>
    </xf>
    <xf numFmtId="0" fontId="11" fillId="0" borderId="0" xfId="0" applyFont="1">
      <alignment vertical="center"/>
    </xf>
    <xf numFmtId="0" fontId="63" fillId="19" borderId="93" xfId="0" applyFont="1" applyFill="1" applyBorder="1" applyAlignment="1">
      <alignment horizontal="center" vertical="center" wrapText="1"/>
    </xf>
    <xf numFmtId="0" fontId="60" fillId="19" borderId="93" xfId="0" applyFont="1" applyFill="1" applyBorder="1" applyAlignment="1">
      <alignment horizontal="center" vertical="center" wrapText="1"/>
    </xf>
    <xf numFmtId="0" fontId="64" fillId="0" borderId="0" xfId="0" applyFont="1">
      <alignment vertical="center"/>
    </xf>
    <xf numFmtId="0" fontId="59" fillId="18" borderId="92" xfId="0" applyFont="1" applyFill="1" applyBorder="1" applyAlignment="1">
      <alignment horizontal="center" vertical="center" wrapText="1"/>
    </xf>
    <xf numFmtId="38" fontId="0" fillId="16" borderId="1" xfId="0" applyNumberFormat="1" applyFill="1" applyBorder="1">
      <alignment vertical="center"/>
    </xf>
    <xf numFmtId="0" fontId="23" fillId="0" borderId="31" xfId="0" applyFont="1" applyBorder="1">
      <alignment vertical="center"/>
    </xf>
    <xf numFmtId="0" fontId="31" fillId="16" borderId="0" xfId="0" applyFont="1" applyFill="1" applyAlignment="1">
      <alignment horizontal="center" vertical="center"/>
    </xf>
    <xf numFmtId="0" fontId="0" fillId="16" borderId="1" xfId="0" applyFill="1" applyBorder="1">
      <alignment vertical="center"/>
    </xf>
    <xf numFmtId="0" fontId="65" fillId="0" borderId="0" xfId="0" applyFont="1">
      <alignment vertical="center"/>
    </xf>
    <xf numFmtId="0" fontId="47" fillId="20" borderId="1" xfId="0" applyFont="1" applyFill="1" applyBorder="1">
      <alignment vertical="center"/>
    </xf>
    <xf numFmtId="0" fontId="0" fillId="4" borderId="1" xfId="0" applyFill="1" applyBorder="1" applyAlignment="1">
      <alignment horizontal="center" vertical="center"/>
    </xf>
    <xf numFmtId="0" fontId="0" fillId="4" borderId="1" xfId="0" applyFill="1" applyBorder="1">
      <alignment vertical="center"/>
    </xf>
    <xf numFmtId="0" fontId="0" fillId="0" borderId="1" xfId="0" applyBorder="1" applyAlignment="1">
      <alignment horizontal="center" vertical="center" wrapText="1"/>
    </xf>
    <xf numFmtId="0" fontId="0" fillId="0" borderId="1" xfId="0" applyBorder="1" applyAlignment="1">
      <alignment horizontal="right" vertical="center" shrinkToFit="1"/>
    </xf>
    <xf numFmtId="0" fontId="0" fillId="4" borderId="1" xfId="0" applyFill="1" applyBorder="1" applyAlignment="1">
      <alignment horizontal="center" vertical="center" wrapText="1" shrinkToFit="1"/>
    </xf>
    <xf numFmtId="0" fontId="0" fillId="5" borderId="1" xfId="0" applyFill="1" applyBorder="1" applyAlignment="1">
      <alignment horizontal="center" vertical="center" wrapText="1"/>
    </xf>
    <xf numFmtId="0" fontId="0" fillId="20" borderId="1" xfId="0" applyFill="1" applyBorder="1" applyAlignment="1">
      <alignment horizontal="center" vertical="center"/>
    </xf>
    <xf numFmtId="0" fontId="0" fillId="5" borderId="1" xfId="0" applyFill="1" applyBorder="1">
      <alignment vertical="center"/>
    </xf>
    <xf numFmtId="0" fontId="65" fillId="0" borderId="0" xfId="0" applyFont="1" applyAlignment="1">
      <alignment horizontal="left" vertical="center"/>
    </xf>
    <xf numFmtId="0" fontId="66" fillId="0" borderId="0" xfId="0" applyFont="1">
      <alignment vertical="center"/>
    </xf>
    <xf numFmtId="0" fontId="67" fillId="0" borderId="0" xfId="0" applyFont="1">
      <alignment vertical="center"/>
    </xf>
    <xf numFmtId="0" fontId="11" fillId="0" borderId="0" xfId="0" applyFont="1" applyAlignment="1">
      <alignment horizontal="right" vertical="center"/>
    </xf>
    <xf numFmtId="0" fontId="37" fillId="6" borderId="0" xfId="0" applyFont="1" applyFill="1" applyAlignment="1">
      <alignment horizontal="centerContinuous" vertical="center"/>
    </xf>
    <xf numFmtId="0" fontId="39" fillId="6" borderId="0" xfId="0" applyFont="1" applyFill="1" applyAlignment="1">
      <alignment horizontal="centerContinuous" vertical="center"/>
    </xf>
    <xf numFmtId="3" fontId="59" fillId="18" borderId="92" xfId="0" applyNumberFormat="1" applyFont="1" applyFill="1" applyBorder="1" applyAlignment="1">
      <alignment horizontal="center" vertical="center" wrapText="1"/>
    </xf>
    <xf numFmtId="0" fontId="68" fillId="0" borderId="0" xfId="0" applyFont="1" applyAlignment="1">
      <alignment horizontal="left" vertical="center" wrapText="1" indent="2"/>
    </xf>
    <xf numFmtId="0" fontId="53" fillId="0" borderId="0" xfId="0" applyFont="1">
      <alignment vertical="center"/>
    </xf>
    <xf numFmtId="0" fontId="69" fillId="0" borderId="0" xfId="0" applyFont="1" applyAlignment="1">
      <alignment horizontal="center" vertical="center" wrapText="1"/>
    </xf>
    <xf numFmtId="0" fontId="69" fillId="0" borderId="0" xfId="0" applyFont="1" applyAlignment="1">
      <alignment vertical="center" wrapText="1"/>
    </xf>
    <xf numFmtId="0" fontId="12" fillId="0" borderId="94" xfId="0" applyFont="1" applyBorder="1">
      <alignment vertical="center"/>
    </xf>
    <xf numFmtId="0" fontId="12" fillId="2" borderId="43" xfId="0" applyFont="1" applyFill="1" applyBorder="1" applyAlignment="1">
      <alignment horizontal="center" vertical="center" wrapText="1"/>
    </xf>
    <xf numFmtId="38" fontId="15" fillId="0" borderId="98" xfId="2" applyFont="1" applyFill="1" applyBorder="1" applyAlignment="1">
      <alignment vertical="center"/>
    </xf>
    <xf numFmtId="0" fontId="15" fillId="0" borderId="99" xfId="0" applyFont="1" applyBorder="1">
      <alignment vertical="center"/>
    </xf>
    <xf numFmtId="0" fontId="19" fillId="2" borderId="41" xfId="0" applyFont="1" applyFill="1" applyBorder="1" applyAlignment="1">
      <alignment horizontal="left" vertical="center" wrapText="1"/>
    </xf>
    <xf numFmtId="49" fontId="12" fillId="2" borderId="25" xfId="0" applyNumberFormat="1" applyFont="1" applyFill="1" applyBorder="1" applyAlignment="1">
      <alignment horizontal="center" vertical="center"/>
    </xf>
    <xf numFmtId="3" fontId="25" fillId="2" borderId="45" xfId="0" applyNumberFormat="1" applyFont="1" applyFill="1" applyBorder="1" applyAlignment="1">
      <alignment horizontal="center" vertical="center"/>
    </xf>
    <xf numFmtId="0" fontId="70" fillId="0" borderId="0" xfId="5" applyFont="1" applyAlignment="1">
      <alignment horizontal="left" vertical="center"/>
    </xf>
    <xf numFmtId="0" fontId="13" fillId="0" borderId="37" xfId="0" applyFont="1" applyBorder="1" applyAlignment="1">
      <alignment horizontal="right" vertical="center"/>
    </xf>
    <xf numFmtId="0" fontId="13" fillId="0" borderId="48" xfId="0" applyFont="1" applyBorder="1" applyAlignment="1">
      <alignment horizontal="right" vertical="center"/>
    </xf>
    <xf numFmtId="0" fontId="15" fillId="0" borderId="4" xfId="0" applyFont="1" applyBorder="1" applyAlignment="1">
      <alignment horizontal="center" vertical="center"/>
    </xf>
    <xf numFmtId="0" fontId="15" fillId="0" borderId="3" xfId="0" applyFont="1" applyBorder="1" applyAlignment="1">
      <alignment horizontal="center" vertical="center"/>
    </xf>
    <xf numFmtId="38" fontId="15" fillId="0" borderId="4" xfId="2" applyFont="1" applyFill="1" applyBorder="1" applyAlignment="1">
      <alignment horizontal="center" vertical="center" wrapText="1"/>
    </xf>
    <xf numFmtId="38" fontId="15" fillId="0" borderId="3" xfId="2" applyFont="1" applyFill="1" applyBorder="1" applyAlignment="1">
      <alignment horizontal="center" vertical="center" wrapText="1"/>
    </xf>
    <xf numFmtId="0" fontId="19" fillId="0" borderId="14" xfId="0" applyFont="1" applyBorder="1" applyAlignment="1">
      <alignment horizontal="left" vertical="center" wrapText="1"/>
    </xf>
    <xf numFmtId="0" fontId="19" fillId="0" borderId="29" xfId="0" applyFont="1" applyBorder="1" applyAlignment="1">
      <alignment horizontal="left" vertical="center" wrapText="1"/>
    </xf>
    <xf numFmtId="0" fontId="15" fillId="17" borderId="88" xfId="0" applyFont="1" applyFill="1" applyBorder="1" applyAlignment="1">
      <alignment horizontal="center" vertical="center"/>
    </xf>
    <xf numFmtId="0" fontId="15" fillId="17" borderId="30" xfId="0" applyFont="1" applyFill="1" applyBorder="1" applyAlignment="1">
      <alignment horizontal="center" vertical="center"/>
    </xf>
    <xf numFmtId="0" fontId="15" fillId="17" borderId="90" xfId="0" applyFont="1" applyFill="1" applyBorder="1" applyAlignment="1">
      <alignment horizontal="center" vertical="center"/>
    </xf>
    <xf numFmtId="0" fontId="15" fillId="16" borderId="4" xfId="0" applyFont="1" applyFill="1" applyBorder="1" applyAlignment="1">
      <alignment horizontal="center" vertical="center"/>
    </xf>
    <xf numFmtId="0" fontId="15" fillId="16" borderId="3" xfId="0" applyFont="1" applyFill="1" applyBorder="1" applyAlignment="1">
      <alignment horizontal="center" vertical="center"/>
    </xf>
    <xf numFmtId="38" fontId="15" fillId="16" borderId="4" xfId="2" applyFont="1" applyFill="1" applyBorder="1" applyAlignment="1">
      <alignment horizontal="center" vertical="center" wrapText="1"/>
    </xf>
    <xf numFmtId="38" fontId="15" fillId="16" borderId="3" xfId="2" applyFont="1" applyFill="1" applyBorder="1" applyAlignment="1">
      <alignment horizontal="center" vertical="center" wrapText="1"/>
    </xf>
    <xf numFmtId="0" fontId="19" fillId="16" borderId="14" xfId="0" applyFont="1" applyFill="1" applyBorder="1" applyAlignment="1">
      <alignment horizontal="left" vertical="center" wrapText="1"/>
    </xf>
    <xf numFmtId="0" fontId="19" fillId="16" borderId="29" xfId="0" applyFont="1" applyFill="1" applyBorder="1" applyAlignment="1">
      <alignment horizontal="left" vertical="center" wrapText="1"/>
    </xf>
    <xf numFmtId="0" fontId="15" fillId="0" borderId="26" xfId="0" applyFont="1" applyBorder="1" applyAlignment="1">
      <alignment horizontal="center" vertical="center"/>
    </xf>
    <xf numFmtId="0" fontId="15" fillId="0" borderId="18" xfId="0" applyFont="1" applyBorder="1" applyAlignment="1">
      <alignment horizontal="center" vertical="center"/>
    </xf>
    <xf numFmtId="0" fontId="15" fillId="0" borderId="91" xfId="0" applyFont="1" applyBorder="1" applyAlignment="1">
      <alignment horizontal="center" vertical="center"/>
    </xf>
    <xf numFmtId="0" fontId="18" fillId="5" borderId="1" xfId="0" applyFont="1" applyFill="1" applyBorder="1" applyAlignment="1">
      <alignment horizontal="right" vertical="center"/>
    </xf>
    <xf numFmtId="0" fontId="12" fillId="0" borderId="20" xfId="0" applyFont="1" applyBorder="1" applyAlignment="1">
      <alignment horizontal="left" vertical="center" shrinkToFit="1"/>
    </xf>
    <xf numFmtId="0" fontId="12" fillId="0" borderId="2" xfId="0" applyFont="1" applyBorder="1" applyAlignment="1">
      <alignment horizontal="left" vertical="center" shrinkToFit="1"/>
    </xf>
    <xf numFmtId="0" fontId="13" fillId="3" borderId="1" xfId="0" applyFont="1" applyFill="1" applyBorder="1" applyAlignment="1" applyProtection="1">
      <alignment horizontal="left" vertical="center"/>
      <protection locked="0"/>
    </xf>
    <xf numFmtId="0" fontId="18" fillId="5" borderId="2" xfId="0" applyFont="1" applyFill="1" applyBorder="1" applyAlignment="1">
      <alignment horizontal="right" vertical="center"/>
    </xf>
    <xf numFmtId="40" fontId="12" fillId="0" borderId="6" xfId="2" applyNumberFormat="1" applyFont="1" applyFill="1" applyBorder="1" applyAlignment="1">
      <alignment horizontal="center" vertical="center" shrinkToFit="1"/>
    </xf>
    <xf numFmtId="40" fontId="12" fillId="0" borderId="2" xfId="2" applyNumberFormat="1" applyFont="1" applyFill="1" applyBorder="1" applyAlignment="1">
      <alignment horizontal="center" vertical="center" shrinkToFit="1"/>
    </xf>
    <xf numFmtId="38" fontId="14" fillId="3" borderId="1" xfId="2" applyFont="1" applyFill="1" applyBorder="1" applyAlignment="1" applyProtection="1">
      <alignment horizontal="left" vertical="center" shrinkToFit="1"/>
      <protection locked="0"/>
    </xf>
    <xf numFmtId="38" fontId="14" fillId="3" borderId="3" xfId="2" applyFont="1" applyFill="1" applyBorder="1" applyAlignment="1" applyProtection="1">
      <alignment horizontal="left" vertical="center" shrinkToFit="1"/>
      <protection locked="0"/>
    </xf>
    <xf numFmtId="38" fontId="15" fillId="0" borderId="6" xfId="2" applyFont="1" applyFill="1" applyBorder="1" applyAlignment="1">
      <alignment horizontal="left" vertical="center" wrapText="1"/>
    </xf>
    <xf numFmtId="38" fontId="15" fillId="0" borderId="20" xfId="2" applyFont="1" applyFill="1" applyBorder="1" applyAlignment="1">
      <alignment horizontal="left" vertical="center" wrapText="1"/>
    </xf>
    <xf numFmtId="38" fontId="15" fillId="0" borderId="2" xfId="2" applyFont="1" applyFill="1" applyBorder="1" applyAlignment="1">
      <alignment horizontal="left" vertical="center" wrapText="1"/>
    </xf>
    <xf numFmtId="0" fontId="18" fillId="5" borderId="16" xfId="0" applyFont="1" applyFill="1" applyBorder="1" applyAlignment="1">
      <alignment horizontal="right" vertical="center"/>
    </xf>
    <xf numFmtId="0" fontId="18" fillId="5" borderId="14" xfId="0" applyFont="1" applyFill="1" applyBorder="1" applyAlignment="1">
      <alignment horizontal="right" vertical="center"/>
    </xf>
    <xf numFmtId="0" fontId="18" fillId="5" borderId="24" xfId="0" applyFont="1" applyFill="1" applyBorder="1" applyAlignment="1">
      <alignment horizontal="right" vertical="center"/>
    </xf>
    <xf numFmtId="0" fontId="18" fillId="5" borderId="29" xfId="0" applyFont="1" applyFill="1" applyBorder="1" applyAlignment="1">
      <alignment horizontal="right" vertical="center"/>
    </xf>
    <xf numFmtId="0" fontId="25" fillId="0" borderId="16" xfId="0" applyFont="1" applyBorder="1" applyAlignment="1">
      <alignment horizontal="left" shrinkToFit="1"/>
    </xf>
    <xf numFmtId="0" fontId="25" fillId="0" borderId="17" xfId="0" applyFont="1" applyBorder="1" applyAlignment="1">
      <alignment horizontal="left" shrinkToFit="1"/>
    </xf>
    <xf numFmtId="0" fontId="25" fillId="0" borderId="14" xfId="0" applyFont="1" applyBorder="1" applyAlignment="1">
      <alignment horizontal="left" shrinkToFit="1"/>
    </xf>
    <xf numFmtId="0" fontId="19" fillId="10" borderId="15" xfId="0" applyFont="1" applyFill="1" applyBorder="1" applyAlignment="1">
      <alignment horizontal="center" vertical="center" shrinkToFit="1"/>
    </xf>
    <xf numFmtId="0" fontId="19" fillId="10" borderId="0" xfId="0" applyFont="1" applyFill="1" applyAlignment="1">
      <alignment horizontal="center" vertical="center" shrinkToFit="1"/>
    </xf>
    <xf numFmtId="0" fontId="18" fillId="5" borderId="1"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21" fillId="10" borderId="15" xfId="0" applyFont="1" applyFill="1" applyBorder="1" applyAlignment="1">
      <alignment horizontal="center" vertical="center" shrinkToFit="1"/>
    </xf>
    <xf numFmtId="0" fontId="21" fillId="10" borderId="0" xfId="0" applyFont="1" applyFill="1" applyAlignment="1">
      <alignment horizontal="center" vertical="center" shrinkToFit="1"/>
    </xf>
    <xf numFmtId="0" fontId="32" fillId="10" borderId="6" xfId="0" applyFont="1" applyFill="1" applyBorder="1" applyAlignment="1">
      <alignment horizontal="center" vertical="center" wrapText="1" shrinkToFit="1"/>
    </xf>
    <xf numFmtId="0" fontId="32" fillId="10" borderId="2" xfId="0" applyFont="1" applyFill="1" applyBorder="1" applyAlignment="1">
      <alignment horizontal="center" vertical="center" wrapText="1" shrinkToFit="1"/>
    </xf>
    <xf numFmtId="0" fontId="18" fillId="5" borderId="72" xfId="0" applyFont="1" applyFill="1" applyBorder="1" applyAlignment="1">
      <alignment horizontal="center" vertical="center"/>
    </xf>
    <xf numFmtId="0" fontId="18" fillId="5" borderId="73" xfId="0" applyFont="1" applyFill="1" applyBorder="1" applyAlignment="1">
      <alignment horizontal="center" vertical="center"/>
    </xf>
    <xf numFmtId="0" fontId="26" fillId="10" borderId="4" xfId="0" applyFont="1" applyFill="1" applyBorder="1" applyAlignment="1">
      <alignment horizontal="center" vertical="center" wrapText="1" shrinkToFit="1"/>
    </xf>
    <xf numFmtId="0" fontId="26" fillId="10" borderId="30" xfId="0" applyFont="1" applyFill="1" applyBorder="1" applyAlignment="1">
      <alignment horizontal="center" vertical="center" wrapText="1" shrinkToFit="1"/>
    </xf>
    <xf numFmtId="0" fontId="26" fillId="10" borderId="3" xfId="0" applyFont="1" applyFill="1" applyBorder="1" applyAlignment="1">
      <alignment horizontal="center" vertical="center" wrapText="1" shrinkToFit="1"/>
    </xf>
    <xf numFmtId="0" fontId="15" fillId="10" borderId="4" xfId="0" applyFont="1" applyFill="1" applyBorder="1" applyAlignment="1">
      <alignment horizontal="center" vertical="center" textRotation="255"/>
    </xf>
    <xf numFmtId="0" fontId="15" fillId="10" borderId="30" xfId="0" applyFont="1" applyFill="1" applyBorder="1" applyAlignment="1">
      <alignment horizontal="center" vertical="center" textRotation="255"/>
    </xf>
    <xf numFmtId="0" fontId="15" fillId="10" borderId="3" xfId="0" applyFont="1" applyFill="1" applyBorder="1" applyAlignment="1">
      <alignment horizontal="center" vertical="center" textRotation="255"/>
    </xf>
    <xf numFmtId="0" fontId="17" fillId="5" borderId="6" xfId="0" applyFont="1" applyFill="1" applyBorder="1" applyAlignment="1">
      <alignment horizontal="center" vertical="center" shrinkToFit="1"/>
    </xf>
    <xf numFmtId="0" fontId="17" fillId="5" borderId="49" xfId="0" applyFont="1" applyFill="1" applyBorder="1" applyAlignment="1">
      <alignment horizontal="center" vertical="center" shrinkToFit="1"/>
    </xf>
    <xf numFmtId="0" fontId="12" fillId="0" borderId="6" xfId="0" applyFont="1" applyBorder="1" applyAlignment="1">
      <alignment horizontal="left" vertical="center" wrapText="1" shrinkToFit="1"/>
    </xf>
    <xf numFmtId="0" fontId="12" fillId="0" borderId="49" xfId="0" applyFont="1" applyBorder="1" applyAlignment="1">
      <alignment horizontal="left" vertical="center" wrapText="1" shrinkToFit="1"/>
    </xf>
    <xf numFmtId="0" fontId="17" fillId="5" borderId="6" xfId="0" applyFont="1" applyFill="1" applyBorder="1" applyAlignment="1">
      <alignment horizontal="right" vertical="center" shrinkToFit="1"/>
    </xf>
    <xf numFmtId="0" fontId="17" fillId="5" borderId="2" xfId="0" applyFont="1" applyFill="1" applyBorder="1" applyAlignment="1">
      <alignment horizontal="right" vertical="center" shrinkToFit="1"/>
    </xf>
    <xf numFmtId="0" fontId="17" fillId="5" borderId="6" xfId="0" applyFont="1" applyFill="1" applyBorder="1" applyAlignment="1">
      <alignment horizontal="right" vertical="center" wrapText="1" shrinkToFit="1"/>
    </xf>
    <xf numFmtId="0" fontId="18" fillId="5" borderId="6" xfId="0" applyFont="1" applyFill="1" applyBorder="1" applyAlignment="1">
      <alignment horizontal="center" vertical="center"/>
    </xf>
    <xf numFmtId="0" fontId="18" fillId="5" borderId="2" xfId="0" applyFont="1" applyFill="1" applyBorder="1" applyAlignment="1">
      <alignment horizontal="center" vertical="center"/>
    </xf>
    <xf numFmtId="38" fontId="14" fillId="6" borderId="6" xfId="2" applyFont="1" applyFill="1" applyBorder="1" applyAlignment="1">
      <alignment horizontal="right" vertical="center"/>
    </xf>
    <xf numFmtId="38" fontId="14" fillId="6" borderId="20" xfId="2" applyFont="1" applyFill="1" applyBorder="1" applyAlignment="1">
      <alignment horizontal="right" vertical="center"/>
    </xf>
    <xf numFmtId="0" fontId="18" fillId="5" borderId="1" xfId="0" applyFont="1" applyFill="1" applyBorder="1" applyAlignment="1">
      <alignment horizontal="center" vertical="center"/>
    </xf>
    <xf numFmtId="9" fontId="18" fillId="3" borderId="1" xfId="6" applyFont="1" applyFill="1" applyBorder="1" applyAlignment="1" applyProtection="1">
      <alignment horizontal="center" vertical="center"/>
      <protection locked="0"/>
    </xf>
    <xf numFmtId="38" fontId="22" fillId="0" borderId="1" xfId="2" applyFont="1" applyFill="1" applyBorder="1" applyAlignment="1">
      <alignment horizontal="left" vertical="center" wrapText="1"/>
    </xf>
    <xf numFmtId="0" fontId="18" fillId="5" borderId="75" xfId="0" applyFont="1" applyFill="1" applyBorder="1" applyAlignment="1">
      <alignment horizontal="center" vertical="center"/>
    </xf>
    <xf numFmtId="0" fontId="18" fillId="5" borderId="4" xfId="0" applyFont="1" applyFill="1" applyBorder="1" applyAlignment="1">
      <alignment horizontal="center" vertical="center" shrinkToFit="1"/>
    </xf>
    <xf numFmtId="0" fontId="18" fillId="5" borderId="30" xfId="0" applyFont="1" applyFill="1" applyBorder="1" applyAlignment="1">
      <alignment horizontal="center" vertical="center" shrinkToFit="1"/>
    </xf>
    <xf numFmtId="0" fontId="18" fillId="5" borderId="3" xfId="0" applyFont="1" applyFill="1" applyBorder="1" applyAlignment="1">
      <alignment horizontal="center" vertical="center" shrinkToFit="1"/>
    </xf>
    <xf numFmtId="0" fontId="18" fillId="5" borderId="4" xfId="0" applyFont="1" applyFill="1" applyBorder="1" applyAlignment="1">
      <alignment horizontal="center" vertical="center"/>
    </xf>
    <xf numFmtId="0" fontId="18" fillId="5" borderId="3" xfId="0" applyFont="1" applyFill="1" applyBorder="1" applyAlignment="1">
      <alignment horizontal="center" vertical="center"/>
    </xf>
    <xf numFmtId="38" fontId="12" fillId="0" borderId="6" xfId="2" applyFont="1" applyFill="1" applyBorder="1" applyAlignment="1">
      <alignment horizontal="left" vertical="center" wrapText="1"/>
    </xf>
    <xf numFmtId="38" fontId="12" fillId="0" borderId="20" xfId="2" applyFont="1" applyFill="1" applyBorder="1" applyAlignment="1">
      <alignment horizontal="left" vertical="center" wrapText="1"/>
    </xf>
    <xf numFmtId="38" fontId="12" fillId="0" borderId="2" xfId="2" applyFont="1" applyFill="1" applyBorder="1" applyAlignment="1">
      <alignment horizontal="left" vertical="center" wrapText="1"/>
    </xf>
    <xf numFmtId="0" fontId="18" fillId="5" borderId="77" xfId="0" applyFont="1" applyFill="1" applyBorder="1" applyAlignment="1">
      <alignment horizontal="center" vertical="center" shrinkToFit="1"/>
    </xf>
    <xf numFmtId="0" fontId="18" fillId="5" borderId="78" xfId="0" applyFont="1" applyFill="1" applyBorder="1" applyAlignment="1">
      <alignment horizontal="center" vertical="center" shrinkToFit="1"/>
    </xf>
    <xf numFmtId="0" fontId="17" fillId="5" borderId="1" xfId="0" applyFont="1" applyFill="1" applyBorder="1" applyAlignment="1">
      <alignment horizontal="center" vertical="center"/>
    </xf>
    <xf numFmtId="38" fontId="17" fillId="0" borderId="1" xfId="2" applyFont="1" applyFill="1" applyBorder="1" applyAlignment="1">
      <alignment horizontal="center" vertical="center"/>
    </xf>
    <xf numFmtId="38" fontId="12" fillId="3" borderId="1" xfId="2" applyFont="1" applyFill="1" applyBorder="1" applyAlignment="1" applyProtection="1">
      <alignment horizontal="left" vertical="center"/>
      <protection locked="0"/>
    </xf>
    <xf numFmtId="0" fontId="15" fillId="0" borderId="1" xfId="0" applyFont="1" applyBorder="1" applyAlignment="1">
      <alignment horizontal="left" vertical="center" shrinkToFit="1"/>
    </xf>
    <xf numFmtId="0" fontId="19" fillId="10" borderId="30" xfId="0" applyFont="1" applyFill="1" applyBorder="1" applyAlignment="1">
      <alignment horizontal="center" vertical="center" shrinkToFit="1"/>
    </xf>
    <xf numFmtId="0" fontId="18" fillId="5" borderId="80" xfId="0" applyFont="1" applyFill="1" applyBorder="1" applyAlignment="1">
      <alignment horizontal="center" vertical="center"/>
    </xf>
    <xf numFmtId="0" fontId="18" fillId="5" borderId="81" xfId="0" applyFont="1" applyFill="1" applyBorder="1" applyAlignment="1">
      <alignment horizontal="center" vertical="center"/>
    </xf>
    <xf numFmtId="0" fontId="21" fillId="10" borderId="30" xfId="0" applyFont="1" applyFill="1" applyBorder="1" applyAlignment="1">
      <alignment horizontal="center" vertical="center" shrinkToFit="1"/>
    </xf>
    <xf numFmtId="0" fontId="18" fillId="5" borderId="83" xfId="0" applyFont="1" applyFill="1" applyBorder="1" applyAlignment="1">
      <alignment horizontal="center" vertical="center"/>
    </xf>
    <xf numFmtId="0" fontId="18" fillId="5" borderId="21" xfId="0" applyFont="1" applyFill="1" applyBorder="1" applyAlignment="1">
      <alignment horizontal="center" vertical="center"/>
    </xf>
    <xf numFmtId="0" fontId="18" fillId="5" borderId="85" xfId="0" applyFont="1" applyFill="1" applyBorder="1" applyAlignment="1">
      <alignment horizontal="center" vertical="center" shrinkToFit="1"/>
    </xf>
    <xf numFmtId="0" fontId="18" fillId="5" borderId="86" xfId="0" applyFont="1" applyFill="1" applyBorder="1" applyAlignment="1">
      <alignment horizontal="center" vertical="center" shrinkToFit="1"/>
    </xf>
    <xf numFmtId="0" fontId="17" fillId="5" borderId="6" xfId="0" applyFont="1" applyFill="1" applyBorder="1" applyAlignment="1">
      <alignment horizontal="left" vertical="center" shrinkToFit="1"/>
    </xf>
    <xf numFmtId="0" fontId="17" fillId="5" borderId="20" xfId="0" applyFont="1" applyFill="1" applyBorder="1" applyAlignment="1">
      <alignment horizontal="left" vertical="center" shrinkToFit="1"/>
    </xf>
    <xf numFmtId="0" fontId="17" fillId="5" borderId="2" xfId="0" applyFont="1" applyFill="1" applyBorder="1" applyAlignment="1">
      <alignment horizontal="left" vertical="center" shrinkToFit="1"/>
    </xf>
    <xf numFmtId="0" fontId="12" fillId="6" borderId="15" xfId="0" applyFont="1" applyFill="1" applyBorder="1" applyAlignment="1">
      <alignment horizontal="left" shrinkToFit="1"/>
    </xf>
    <xf numFmtId="0" fontId="12" fillId="6" borderId="0" xfId="0" applyFont="1" applyFill="1" applyAlignment="1">
      <alignment horizontal="left" shrinkToFit="1"/>
    </xf>
    <xf numFmtId="0" fontId="12" fillId="6" borderId="18" xfId="0" applyFont="1" applyFill="1" applyBorder="1" applyAlignment="1">
      <alignment horizontal="left" shrinkToFit="1"/>
    </xf>
    <xf numFmtId="0" fontId="12" fillId="6" borderId="24" xfId="0" applyFont="1" applyFill="1" applyBorder="1" applyAlignment="1">
      <alignment horizontal="left" vertical="top" shrinkToFit="1"/>
    </xf>
    <xf numFmtId="0" fontId="12" fillId="6" borderId="25" xfId="0" applyFont="1" applyFill="1" applyBorder="1" applyAlignment="1">
      <alignment horizontal="left" vertical="top" shrinkToFit="1"/>
    </xf>
    <xf numFmtId="0" fontId="12" fillId="6" borderId="29" xfId="0" applyFont="1" applyFill="1" applyBorder="1" applyAlignment="1">
      <alignment horizontal="left" vertical="top" shrinkToFit="1"/>
    </xf>
    <xf numFmtId="0" fontId="14" fillId="0" borderId="0" xfId="0" applyFont="1" applyAlignment="1">
      <alignment horizontal="left"/>
    </xf>
    <xf numFmtId="0" fontId="17" fillId="5" borderId="2" xfId="0" applyFont="1" applyFill="1" applyBorder="1" applyAlignment="1">
      <alignment horizontal="right" vertical="center" wrapText="1" shrinkToFit="1"/>
    </xf>
    <xf numFmtId="0" fontId="18" fillId="12" borderId="95" xfId="0" applyFont="1" applyFill="1" applyBorder="1" applyAlignment="1">
      <alignment horizontal="center" vertical="center"/>
    </xf>
    <xf numFmtId="0" fontId="18" fillId="12" borderId="96" xfId="0" applyFont="1" applyFill="1" applyBorder="1" applyAlignment="1">
      <alignment horizontal="center" vertical="center"/>
    </xf>
    <xf numFmtId="0" fontId="18" fillId="12" borderId="97" xfId="0" applyFont="1" applyFill="1" applyBorder="1" applyAlignment="1">
      <alignment horizontal="center" vertical="center"/>
    </xf>
    <xf numFmtId="38" fontId="15" fillId="0" borderId="0" xfId="2" applyFont="1" applyFill="1" applyBorder="1" applyAlignment="1">
      <alignment horizontal="right" vertical="center"/>
    </xf>
    <xf numFmtId="38" fontId="15" fillId="0" borderId="36" xfId="2" applyFont="1" applyFill="1" applyBorder="1" applyAlignment="1">
      <alignment horizontal="right" vertical="center"/>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8" fillId="12" borderId="40" xfId="0" applyFont="1" applyFill="1" applyBorder="1" applyAlignment="1">
      <alignment horizontal="center" vertical="center"/>
    </xf>
    <xf numFmtId="0" fontId="18" fillId="12" borderId="31" xfId="0" applyFont="1" applyFill="1" applyBorder="1" applyAlignment="1">
      <alignment horizontal="center" vertical="center"/>
    </xf>
    <xf numFmtId="0" fontId="18" fillId="12" borderId="37" xfId="0" applyFont="1" applyFill="1" applyBorder="1" applyAlignment="1">
      <alignment horizontal="center" vertical="center"/>
    </xf>
    <xf numFmtId="0" fontId="18" fillId="12" borderId="38" xfId="0" applyFont="1" applyFill="1" applyBorder="1" applyAlignment="1">
      <alignment horizontal="center" vertical="center"/>
    </xf>
    <xf numFmtId="0" fontId="18" fillId="12" borderId="42" xfId="0" applyFont="1" applyFill="1" applyBorder="1" applyAlignment="1">
      <alignment horizontal="center" vertical="center"/>
    </xf>
    <xf numFmtId="0" fontId="18" fillId="12" borderId="32" xfId="0" applyFont="1" applyFill="1" applyBorder="1" applyAlignment="1">
      <alignment horizontal="center" vertical="center"/>
    </xf>
    <xf numFmtId="0" fontId="18" fillId="12" borderId="6" xfId="0" applyFont="1" applyFill="1" applyBorder="1" applyAlignment="1">
      <alignment horizontal="center" vertical="center"/>
    </xf>
    <xf numFmtId="0" fontId="18" fillId="12" borderId="2" xfId="0" applyFont="1" applyFill="1" applyBorder="1" applyAlignment="1">
      <alignment horizontal="center" vertical="center"/>
    </xf>
    <xf numFmtId="38" fontId="15" fillId="0" borderId="15" xfId="2" applyFont="1" applyFill="1" applyBorder="1" applyAlignment="1">
      <alignment horizontal="right" vertical="center"/>
    </xf>
    <xf numFmtId="38" fontId="15" fillId="0" borderId="24" xfId="2" applyFont="1" applyFill="1" applyBorder="1" applyAlignment="1">
      <alignment horizontal="right" vertical="center"/>
    </xf>
    <xf numFmtId="0" fontId="15" fillId="0" borderId="18" xfId="0" applyFont="1" applyBorder="1" applyAlignment="1">
      <alignment horizontal="left" vertical="center"/>
    </xf>
    <xf numFmtId="0" fontId="15" fillId="0" borderId="29" xfId="0" applyFont="1" applyBorder="1" applyAlignment="1">
      <alignment horizontal="left" vertical="center"/>
    </xf>
    <xf numFmtId="0" fontId="69" fillId="0" borderId="0" xfId="0" applyFont="1" applyAlignment="1">
      <alignment horizontal="center" vertical="top" wrapText="1"/>
    </xf>
    <xf numFmtId="0" fontId="69" fillId="0" borderId="0" xfId="0" applyFont="1" applyAlignment="1">
      <alignment horizontal="center" vertical="center" wrapText="1"/>
    </xf>
    <xf numFmtId="0" fontId="33" fillId="6" borderId="0" xfId="0" applyFont="1" applyFill="1" applyAlignment="1">
      <alignment horizontal="left" vertical="center"/>
    </xf>
    <xf numFmtId="0" fontId="33" fillId="6" borderId="70" xfId="0" applyFont="1" applyFill="1" applyBorder="1" applyAlignment="1">
      <alignment horizontal="left" vertical="center"/>
    </xf>
    <xf numFmtId="0" fontId="33" fillId="6" borderId="71" xfId="0" applyFont="1" applyFill="1" applyBorder="1" applyAlignment="1">
      <alignment horizontal="left" vertical="center"/>
    </xf>
    <xf numFmtId="0" fontId="0" fillId="16" borderId="0" xfId="0" applyFill="1" applyAlignment="1">
      <alignment horizontal="center" vertical="center" textRotation="255" wrapText="1" shrinkToFit="1"/>
    </xf>
    <xf numFmtId="0" fontId="0" fillId="14" borderId="4" xfId="0" applyFill="1" applyBorder="1" applyAlignment="1">
      <alignment horizontal="center" vertical="center"/>
    </xf>
    <xf numFmtId="0" fontId="0" fillId="14" borderId="3" xfId="0" applyFill="1" applyBorder="1" applyAlignment="1">
      <alignment horizontal="center" vertical="center"/>
    </xf>
    <xf numFmtId="10" fontId="8" fillId="6" borderId="6" xfId="6" applyNumberFormat="1" applyFont="1" applyFill="1" applyBorder="1" applyAlignment="1">
      <alignment horizontal="center" vertical="center"/>
    </xf>
    <xf numFmtId="10" fontId="8" fillId="6" borderId="2" xfId="6" applyNumberFormat="1" applyFont="1" applyFill="1" applyBorder="1" applyAlignment="1">
      <alignment horizontal="center" vertical="center"/>
    </xf>
    <xf numFmtId="178" fontId="8" fillId="6" borderId="6" xfId="0" applyNumberFormat="1" applyFont="1" applyFill="1" applyBorder="1" applyAlignment="1">
      <alignment horizontal="center" vertical="center"/>
    </xf>
    <xf numFmtId="178" fontId="8" fillId="6" borderId="62" xfId="0" applyNumberFormat="1" applyFont="1" applyFill="1" applyBorder="1" applyAlignment="1">
      <alignment horizontal="center" vertical="center"/>
    </xf>
    <xf numFmtId="38" fontId="33" fillId="6" borderId="19" xfId="2" applyFont="1" applyFill="1" applyBorder="1" applyAlignment="1">
      <alignment horizontal="left" vertical="center" wrapText="1"/>
    </xf>
    <xf numFmtId="38" fontId="33" fillId="6" borderId="0" xfId="2" applyFont="1" applyFill="1" applyBorder="1" applyAlignment="1">
      <alignment horizontal="left" vertical="center" wrapText="1"/>
    </xf>
    <xf numFmtId="0" fontId="33" fillId="6" borderId="59" xfId="0" applyFont="1" applyFill="1" applyBorder="1" applyAlignment="1">
      <alignment horizontal="center" vertical="center"/>
    </xf>
    <xf numFmtId="0" fontId="33" fillId="6" borderId="26" xfId="0" applyFont="1" applyFill="1" applyBorder="1" applyAlignment="1">
      <alignment horizontal="center" vertical="center"/>
    </xf>
    <xf numFmtId="0" fontId="33" fillId="6" borderId="61" xfId="0" applyFont="1" applyFill="1" applyBorder="1" applyAlignment="1">
      <alignment horizontal="center" vertical="center"/>
    </xf>
    <xf numFmtId="0" fontId="33" fillId="6" borderId="29" xfId="0" applyFont="1" applyFill="1" applyBorder="1" applyAlignment="1">
      <alignment horizontal="center" vertical="center"/>
    </xf>
    <xf numFmtId="0" fontId="33" fillId="6" borderId="50" xfId="0" applyFont="1" applyFill="1" applyBorder="1" applyAlignment="1">
      <alignment horizontal="center" vertical="center"/>
    </xf>
    <xf numFmtId="0" fontId="33" fillId="6" borderId="27" xfId="0" applyFont="1" applyFill="1" applyBorder="1" applyAlignment="1">
      <alignment horizontal="center" vertical="center"/>
    </xf>
    <xf numFmtId="0" fontId="33" fillId="6" borderId="15" xfId="0" applyFont="1" applyFill="1" applyBorder="1" applyAlignment="1">
      <alignment horizontal="center" vertical="center"/>
    </xf>
    <xf numFmtId="0" fontId="33" fillId="6" borderId="0" xfId="0" applyFont="1" applyFill="1" applyAlignment="1">
      <alignment horizontal="center" vertical="center"/>
    </xf>
    <xf numFmtId="0" fontId="33" fillId="6" borderId="18" xfId="0" applyFont="1" applyFill="1" applyBorder="1" applyAlignment="1">
      <alignment horizontal="center" vertical="center"/>
    </xf>
    <xf numFmtId="0" fontId="33" fillId="6" borderId="24" xfId="0" applyFont="1" applyFill="1" applyBorder="1" applyAlignment="1">
      <alignment horizontal="center" vertical="center"/>
    </xf>
    <xf numFmtId="0" fontId="33" fillId="6" borderId="25" xfId="0" applyFont="1" applyFill="1" applyBorder="1" applyAlignment="1">
      <alignment horizontal="center" vertical="center"/>
    </xf>
    <xf numFmtId="0" fontId="33" fillId="6" borderId="51" xfId="0" applyFont="1" applyFill="1" applyBorder="1" applyAlignment="1">
      <alignment horizontal="center" vertical="center"/>
    </xf>
    <xf numFmtId="0" fontId="33" fillId="6" borderId="28" xfId="0" applyFont="1" applyFill="1" applyBorder="1" applyAlignment="1">
      <alignment horizontal="center" vertical="center"/>
    </xf>
    <xf numFmtId="0" fontId="33" fillId="6" borderId="52" xfId="0" applyFont="1" applyFill="1" applyBorder="1" applyAlignment="1">
      <alignment horizontal="center" vertical="center"/>
    </xf>
    <xf numFmtId="0" fontId="33" fillId="6" borderId="60" xfId="0" applyFont="1" applyFill="1" applyBorder="1" applyAlignment="1">
      <alignment horizontal="center" vertical="center"/>
    </xf>
    <xf numFmtId="0" fontId="33" fillId="6" borderId="6" xfId="0" applyFont="1" applyFill="1" applyBorder="1" applyAlignment="1">
      <alignment horizontal="center" vertical="center" wrapText="1"/>
    </xf>
    <xf numFmtId="0" fontId="33" fillId="6" borderId="2" xfId="0" applyFont="1" applyFill="1" applyBorder="1" applyAlignment="1">
      <alignment horizontal="center" vertical="center"/>
    </xf>
    <xf numFmtId="0" fontId="33" fillId="6" borderId="6" xfId="0" applyFont="1" applyFill="1" applyBorder="1" applyAlignment="1">
      <alignment horizontal="center" vertical="center"/>
    </xf>
    <xf numFmtId="0" fontId="33" fillId="6" borderId="62" xfId="0" applyFont="1" applyFill="1" applyBorder="1" applyAlignment="1">
      <alignment horizontal="center" vertical="center"/>
    </xf>
    <xf numFmtId="0" fontId="33" fillId="6" borderId="63" xfId="0" applyFont="1" applyFill="1" applyBorder="1" applyAlignment="1">
      <alignment horizontal="center" vertical="center"/>
    </xf>
    <xf numFmtId="0" fontId="33" fillId="6" borderId="1" xfId="0" applyFont="1" applyFill="1" applyBorder="1" applyAlignment="1">
      <alignment horizontal="center" vertical="center"/>
    </xf>
    <xf numFmtId="0" fontId="0" fillId="5" borderId="1" xfId="0" applyFill="1" applyBorder="1" applyAlignment="1">
      <alignment horizontal="center" vertical="center"/>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0" fontId="0" fillId="5" borderId="1" xfId="0" applyFill="1" applyBorder="1" applyAlignment="1">
      <alignment horizontal="center" vertical="center" wrapText="1"/>
    </xf>
    <xf numFmtId="0" fontId="47" fillId="0" borderId="1" xfId="0" applyFont="1" applyBorder="1" applyAlignment="1">
      <alignment horizontal="center" vertical="center"/>
    </xf>
    <xf numFmtId="0" fontId="47" fillId="4"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47" fillId="20" borderId="6" xfId="0" applyFont="1" applyFill="1" applyBorder="1" applyAlignment="1">
      <alignment horizontal="center" vertical="center"/>
    </xf>
    <xf numFmtId="0" fontId="47" fillId="20" borderId="2" xfId="0" applyFont="1" applyFill="1" applyBorder="1" applyAlignment="1">
      <alignment horizontal="center" vertical="center"/>
    </xf>
  </cellXfs>
  <cellStyles count="8">
    <cellStyle name="Hyperlink" xfId="7" xr:uid="{00000000-0005-0000-0000-000000000000}"/>
    <cellStyle name="パーセント" xfId="6" builtinId="5"/>
    <cellStyle name="パーセント 2" xfId="1" xr:uid="{00000000-0005-0000-0000-000002000000}"/>
    <cellStyle name="桁区切り" xfId="2" builtinId="6"/>
    <cellStyle name="桁区切り 2" xfId="3" xr:uid="{00000000-0005-0000-0000-000004000000}"/>
    <cellStyle name="標準" xfId="0" builtinId="0"/>
    <cellStyle name="標準 2" xfId="4" xr:uid="{00000000-0005-0000-0000-000006000000}"/>
    <cellStyle name="標準 3" xfId="5"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1240155</xdr:colOff>
      <xdr:row>6</xdr:row>
      <xdr:rowOff>43815</xdr:rowOff>
    </xdr:from>
    <xdr:to>
      <xdr:col>11</xdr:col>
      <xdr:colOff>180975</xdr:colOff>
      <xdr:row>12</xdr:row>
      <xdr:rowOff>139065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15413355" y="1072515"/>
          <a:ext cx="5836920" cy="11239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＜コメント＞</a:t>
          </a:r>
          <a:endParaRPr kumimoji="1" lang="en-US" altLang="ja-JP" sz="1100"/>
        </a:p>
        <a:p>
          <a:pPr algn="l"/>
          <a:r>
            <a:rPr kumimoji="1" lang="ja-JP" altLang="en-US" sz="1100"/>
            <a:t>・給与額はここで管理せず、研究室が確認する「時給額・年俸額」シートをマスターとしたい。</a:t>
          </a:r>
          <a:endParaRPr kumimoji="1" lang="en-US" altLang="ja-JP" sz="1100"/>
        </a:p>
        <a:p>
          <a:pPr algn="l"/>
          <a:r>
            <a:rPr kumimoji="1" lang="ja-JP" altLang="en-US" sz="1100"/>
            <a:t>　入力・メンテナンスは一箇所だけ、がコンセプト！</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hyperlink" Target="https://www.kyoukaikenpo.or.jp/g7/cat330/sb3150/r02/r2ryougakuhyou9gatukara/"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Z78"/>
  <sheetViews>
    <sheetView tabSelected="1" zoomScale="85" zoomScaleNormal="85" zoomScaleSheetLayoutView="85" workbookViewId="0">
      <selection activeCell="L31" sqref="L31"/>
    </sheetView>
  </sheetViews>
  <sheetFormatPr defaultColWidth="8.875" defaultRowHeight="19.5"/>
  <cols>
    <col min="1" max="2" width="2.75" style="24" customWidth="1"/>
    <col min="3" max="3" width="16.125" style="24" customWidth="1"/>
    <col min="4" max="6" width="12.875" style="24" customWidth="1"/>
    <col min="7" max="8" width="8.875" style="24"/>
    <col min="9" max="11" width="12.875" style="24" customWidth="1"/>
    <col min="12" max="15" width="8.875" style="24"/>
    <col min="16" max="26" width="8.875" style="170"/>
    <col min="27" max="16384" width="8.875" style="24"/>
  </cols>
  <sheetData>
    <row r="1" spans="1:15" ht="33">
      <c r="A1" s="170"/>
      <c r="B1" s="431" t="s">
        <v>762</v>
      </c>
      <c r="C1" s="432"/>
      <c r="D1" s="432"/>
      <c r="E1" s="126" t="s">
        <v>0</v>
      </c>
      <c r="F1" s="171"/>
      <c r="G1" s="171"/>
      <c r="H1" s="171"/>
      <c r="I1" s="171"/>
      <c r="J1" s="171"/>
      <c r="K1" s="171"/>
      <c r="L1" s="171"/>
      <c r="M1" s="171"/>
      <c r="N1" s="171"/>
      <c r="O1" s="172"/>
    </row>
    <row r="2" spans="1:15" ht="13.15" customHeight="1">
      <c r="A2" s="170"/>
      <c r="B2" s="174"/>
      <c r="C2" s="165"/>
      <c r="D2" s="165"/>
      <c r="E2" s="165"/>
      <c r="F2" s="165"/>
      <c r="G2" s="165"/>
      <c r="H2" s="165"/>
      <c r="I2" s="165"/>
      <c r="J2" s="165"/>
      <c r="K2" s="165"/>
      <c r="L2" s="165"/>
      <c r="M2" s="165"/>
      <c r="N2" s="165"/>
      <c r="O2" s="173"/>
    </row>
    <row r="3" spans="1:15" ht="13.35" customHeight="1">
      <c r="A3" s="170"/>
      <c r="B3" s="175"/>
      <c r="C3" s="167"/>
      <c r="D3" s="166"/>
      <c r="E3" s="166"/>
      <c r="F3" s="166"/>
      <c r="G3" s="166"/>
      <c r="H3" s="166"/>
      <c r="I3" s="166"/>
      <c r="J3" s="166"/>
      <c r="K3" s="166"/>
      <c r="L3" s="54"/>
      <c r="M3" s="54"/>
      <c r="N3" s="54"/>
      <c r="O3" s="134"/>
    </row>
    <row r="4" spans="1:15" ht="13.35" customHeight="1">
      <c r="A4" s="170"/>
      <c r="B4" s="176"/>
      <c r="C4" s="165"/>
      <c r="D4" s="165"/>
      <c r="E4" s="168"/>
      <c r="F4" s="169"/>
      <c r="G4" s="169"/>
      <c r="H4" s="169"/>
      <c r="I4" s="165"/>
      <c r="J4" s="165"/>
      <c r="K4" s="165"/>
      <c r="L4" s="165"/>
      <c r="M4" s="165"/>
      <c r="N4" s="165"/>
      <c r="O4" s="173"/>
    </row>
    <row r="5" spans="1:15" ht="19.149999999999999" customHeight="1">
      <c r="A5" s="170"/>
      <c r="B5" s="131"/>
      <c r="C5" s="25" t="s">
        <v>1</v>
      </c>
      <c r="D5" s="165"/>
      <c r="E5" s="165"/>
      <c r="K5" s="165"/>
      <c r="L5" s="165"/>
      <c r="M5" s="165"/>
      <c r="N5" s="165"/>
      <c r="O5" s="173"/>
    </row>
    <row r="6" spans="1:15" ht="22.15" customHeight="1">
      <c r="A6" s="170"/>
      <c r="B6" s="131"/>
      <c r="C6" s="24" t="s">
        <v>2</v>
      </c>
      <c r="O6" s="130"/>
    </row>
    <row r="7" spans="1:15" ht="22.15" customHeight="1">
      <c r="A7" s="170"/>
      <c r="B7" s="131"/>
      <c r="C7" s="24" t="s">
        <v>622</v>
      </c>
      <c r="O7" s="130"/>
    </row>
    <row r="8" spans="1:15" ht="9.6" customHeight="1">
      <c r="A8" s="170"/>
      <c r="B8" s="131"/>
      <c r="O8" s="130"/>
    </row>
    <row r="9" spans="1:15" ht="22.15" customHeight="1">
      <c r="A9" s="170"/>
      <c r="B9" s="131"/>
      <c r="C9" s="24" t="s">
        <v>626</v>
      </c>
      <c r="O9" s="130"/>
    </row>
    <row r="10" spans="1:15" ht="22.15" customHeight="1">
      <c r="A10" s="170"/>
      <c r="B10" s="131"/>
      <c r="C10" s="24" t="s">
        <v>653</v>
      </c>
      <c r="O10" s="130"/>
    </row>
    <row r="11" spans="1:15" ht="9.6" customHeight="1">
      <c r="A11" s="170"/>
      <c r="B11" s="131"/>
      <c r="C11" s="108"/>
      <c r="O11" s="130"/>
    </row>
    <row r="12" spans="1:15" ht="27.75" customHeight="1">
      <c r="A12" s="170"/>
      <c r="B12" s="131"/>
      <c r="C12" s="24" t="s">
        <v>651</v>
      </c>
      <c r="O12" s="130"/>
    </row>
    <row r="13" spans="1:15">
      <c r="A13" s="170"/>
      <c r="B13" s="131"/>
      <c r="C13" s="24" t="s">
        <v>645</v>
      </c>
      <c r="O13" s="130"/>
    </row>
    <row r="14" spans="1:15">
      <c r="A14" s="170"/>
      <c r="B14" s="131"/>
      <c r="C14" s="24" t="s">
        <v>644</v>
      </c>
      <c r="O14" s="130"/>
    </row>
    <row r="15" spans="1:15">
      <c r="A15" s="170"/>
      <c r="B15" s="131"/>
      <c r="C15" s="24" t="s">
        <v>692</v>
      </c>
      <c r="O15" s="130"/>
    </row>
    <row r="16" spans="1:15">
      <c r="A16" s="170"/>
      <c r="B16" s="131"/>
      <c r="C16" s="24" t="s">
        <v>647</v>
      </c>
      <c r="O16" s="130"/>
    </row>
    <row r="17" spans="1:15">
      <c r="A17" s="170"/>
      <c r="B17" s="131"/>
      <c r="C17" s="24" t="s">
        <v>646</v>
      </c>
      <c r="O17" s="130"/>
    </row>
    <row r="18" spans="1:15" ht="13.5" customHeight="1">
      <c r="A18" s="170"/>
      <c r="B18" s="131"/>
      <c r="C18" s="108"/>
      <c r="O18" s="130"/>
    </row>
    <row r="19" spans="1:15" ht="22.15" customHeight="1">
      <c r="A19" s="170"/>
      <c r="B19" s="131"/>
      <c r="C19" s="24" t="s">
        <v>3</v>
      </c>
      <c r="O19" s="130"/>
    </row>
    <row r="20" spans="1:15" ht="22.15" customHeight="1">
      <c r="A20" s="170"/>
      <c r="B20" s="131"/>
      <c r="C20" s="24" t="s">
        <v>4</v>
      </c>
      <c r="O20" s="130"/>
    </row>
    <row r="21" spans="1:15" ht="13.5" customHeight="1">
      <c r="A21" s="170"/>
      <c r="B21" s="131"/>
      <c r="O21" s="130"/>
    </row>
    <row r="22" spans="1:15" ht="22.15" customHeight="1">
      <c r="A22" s="170"/>
      <c r="B22" s="131"/>
      <c r="C22" s="24" t="s">
        <v>652</v>
      </c>
      <c r="O22" s="130"/>
    </row>
    <row r="23" spans="1:15" ht="22.15" customHeight="1">
      <c r="A23" s="170"/>
      <c r="B23" s="131"/>
      <c r="C23" s="24" t="s">
        <v>695</v>
      </c>
      <c r="E23" s="36"/>
      <c r="O23" s="130"/>
    </row>
    <row r="24" spans="1:15" ht="13.35" customHeight="1">
      <c r="A24" s="170"/>
      <c r="B24" s="176"/>
      <c r="C24" s="165"/>
      <c r="D24" s="165"/>
      <c r="E24" s="168"/>
      <c r="F24" s="169"/>
      <c r="G24" s="169"/>
      <c r="H24" s="169"/>
      <c r="I24" s="165"/>
      <c r="J24" s="165"/>
      <c r="K24" s="165"/>
      <c r="L24" s="165"/>
      <c r="M24" s="165"/>
      <c r="N24" s="165"/>
      <c r="O24" s="173"/>
    </row>
    <row r="25" spans="1:15" ht="12.75" customHeight="1">
      <c r="A25" s="170"/>
      <c r="B25" s="175"/>
      <c r="C25" s="167"/>
      <c r="D25" s="166"/>
      <c r="E25" s="166"/>
      <c r="F25" s="166"/>
      <c r="G25" s="166"/>
      <c r="H25" s="166"/>
      <c r="I25" s="166"/>
      <c r="J25" s="166"/>
      <c r="K25" s="166"/>
      <c r="L25" s="54"/>
      <c r="M25" s="54"/>
      <c r="N25" s="54"/>
      <c r="O25" s="134"/>
    </row>
    <row r="26" spans="1:15" ht="13.35" customHeight="1">
      <c r="A26" s="170"/>
      <c r="B26" s="176"/>
      <c r="C26" s="34"/>
      <c r="D26" s="165"/>
      <c r="E26" s="168"/>
      <c r="F26" s="169"/>
      <c r="G26" s="169"/>
      <c r="H26" s="169"/>
      <c r="I26" s="165"/>
      <c r="J26" s="165"/>
      <c r="K26" s="165"/>
      <c r="L26" s="165"/>
      <c r="M26" s="165"/>
      <c r="N26" s="165"/>
      <c r="O26" s="173"/>
    </row>
    <row r="27" spans="1:15" ht="19.149999999999999" customHeight="1">
      <c r="A27" s="170"/>
      <c r="B27" s="131"/>
      <c r="C27" s="25" t="s">
        <v>5</v>
      </c>
      <c r="D27" s="165"/>
      <c r="E27" s="165"/>
      <c r="K27" s="165"/>
      <c r="L27" s="165"/>
      <c r="M27" s="165"/>
      <c r="N27" s="165"/>
      <c r="O27" s="173"/>
    </row>
    <row r="28" spans="1:15" ht="22.15" customHeight="1">
      <c r="A28" s="170"/>
      <c r="B28" s="131"/>
      <c r="C28" s="24" t="s">
        <v>6</v>
      </c>
      <c r="O28" s="130"/>
    </row>
    <row r="29" spans="1:15">
      <c r="A29" s="170"/>
      <c r="B29" s="131"/>
      <c r="C29" s="24" t="s">
        <v>543</v>
      </c>
      <c r="O29" s="130"/>
    </row>
    <row r="30" spans="1:15">
      <c r="A30" s="170"/>
      <c r="B30" s="131"/>
      <c r="O30" s="130"/>
    </row>
    <row r="31" spans="1:15" ht="22.15" customHeight="1">
      <c r="A31" s="170"/>
      <c r="B31" s="131"/>
      <c r="C31" s="35" t="s">
        <v>7</v>
      </c>
      <c r="O31" s="130"/>
    </row>
    <row r="32" spans="1:15" ht="22.15" customHeight="1">
      <c r="A32" s="170"/>
      <c r="B32" s="131"/>
      <c r="C32" s="24" t="s">
        <v>8</v>
      </c>
      <c r="O32" s="130"/>
    </row>
    <row r="33" spans="1:15" ht="22.15" customHeight="1">
      <c r="A33" s="170"/>
      <c r="B33" s="131"/>
      <c r="C33" s="24" t="s">
        <v>9</v>
      </c>
      <c r="O33" s="130"/>
    </row>
    <row r="34" spans="1:15" ht="22.15" customHeight="1">
      <c r="A34" s="170"/>
      <c r="B34" s="131"/>
      <c r="C34" s="24" t="s">
        <v>10</v>
      </c>
      <c r="O34" s="130"/>
    </row>
    <row r="35" spans="1:15" ht="22.15" customHeight="1">
      <c r="A35" s="170"/>
      <c r="B35" s="131"/>
      <c r="C35" s="24" t="s">
        <v>11</v>
      </c>
      <c r="O35" s="130"/>
    </row>
    <row r="36" spans="1:15" ht="22.15" customHeight="1">
      <c r="A36" s="170"/>
      <c r="B36" s="131"/>
      <c r="O36" s="130"/>
    </row>
    <row r="37" spans="1:15" ht="22.15" customHeight="1">
      <c r="A37" s="170"/>
      <c r="B37" s="131"/>
      <c r="C37" s="35" t="s">
        <v>12</v>
      </c>
      <c r="O37" s="130"/>
    </row>
    <row r="38" spans="1:15" ht="22.15" customHeight="1">
      <c r="A38" s="170"/>
      <c r="B38" s="131"/>
      <c r="C38" s="24" t="s">
        <v>13</v>
      </c>
      <c r="O38" s="130"/>
    </row>
    <row r="39" spans="1:15" ht="22.15" customHeight="1">
      <c r="A39" s="170"/>
      <c r="B39" s="131"/>
      <c r="C39" s="24" t="s">
        <v>14</v>
      </c>
      <c r="O39" s="130"/>
    </row>
    <row r="40" spans="1:15" ht="22.15" customHeight="1">
      <c r="A40" s="170"/>
      <c r="B40" s="131"/>
      <c r="E40" s="24" t="s">
        <v>15</v>
      </c>
      <c r="O40" s="130"/>
    </row>
    <row r="41" spans="1:15" ht="22.15" customHeight="1">
      <c r="A41" s="170"/>
      <c r="B41" s="131"/>
      <c r="C41" s="24" t="s">
        <v>16</v>
      </c>
      <c r="O41" s="130"/>
    </row>
    <row r="42" spans="1:15" ht="13.35" customHeight="1">
      <c r="A42" s="170"/>
      <c r="B42" s="176"/>
      <c r="C42" s="165"/>
      <c r="D42" s="165"/>
      <c r="E42" s="168"/>
      <c r="F42" s="169"/>
      <c r="G42" s="169"/>
      <c r="H42" s="169"/>
      <c r="I42" s="165"/>
      <c r="J42" s="165"/>
      <c r="K42" s="165"/>
      <c r="L42" s="165"/>
      <c r="M42" s="165"/>
      <c r="N42" s="165"/>
      <c r="O42" s="173"/>
    </row>
    <row r="43" spans="1:15" ht="12.75" customHeight="1">
      <c r="A43" s="170"/>
      <c r="B43" s="175"/>
      <c r="C43" s="167"/>
      <c r="D43" s="166"/>
      <c r="E43" s="166"/>
      <c r="F43" s="166"/>
      <c r="G43" s="166"/>
      <c r="H43" s="166"/>
      <c r="I43" s="166"/>
      <c r="J43" s="166"/>
      <c r="K43" s="166"/>
      <c r="L43" s="54"/>
      <c r="M43" s="54"/>
      <c r="N43" s="54"/>
      <c r="O43" s="134"/>
    </row>
    <row r="44" spans="1:15" ht="13.35" customHeight="1">
      <c r="A44" s="170"/>
      <c r="B44" s="176"/>
      <c r="C44" s="34"/>
      <c r="D44" s="165"/>
      <c r="E44" s="168"/>
      <c r="F44" s="169"/>
      <c r="G44" s="169"/>
      <c r="H44" s="169"/>
      <c r="I44" s="165"/>
      <c r="J44" s="165"/>
      <c r="K44" s="165"/>
      <c r="L44" s="165"/>
      <c r="M44" s="165"/>
      <c r="N44" s="165"/>
      <c r="O44" s="173"/>
    </row>
    <row r="45" spans="1:15" ht="22.15" customHeight="1">
      <c r="A45" s="170"/>
      <c r="B45" s="131"/>
      <c r="C45" s="263" t="s">
        <v>544</v>
      </c>
      <c r="D45" s="264"/>
      <c r="E45" s="264"/>
      <c r="F45" s="264"/>
      <c r="G45" s="264"/>
      <c r="H45" s="264"/>
      <c r="I45" s="264"/>
      <c r="J45" s="264"/>
      <c r="K45" s="264"/>
      <c r="O45" s="130"/>
    </row>
    <row r="46" spans="1:15" ht="22.15" customHeight="1">
      <c r="A46" s="170"/>
      <c r="B46" s="131"/>
      <c r="C46" s="264" t="s">
        <v>546</v>
      </c>
      <c r="D46" s="264"/>
      <c r="E46" s="264"/>
      <c r="F46" s="264"/>
      <c r="G46" s="264"/>
      <c r="H46" s="264"/>
      <c r="I46" s="264"/>
      <c r="J46" s="264"/>
      <c r="K46" s="264"/>
      <c r="O46" s="130"/>
    </row>
    <row r="47" spans="1:15" ht="22.15" customHeight="1">
      <c r="A47" s="170"/>
      <c r="B47" s="131"/>
      <c r="C47" s="264" t="s">
        <v>545</v>
      </c>
      <c r="D47" s="264"/>
      <c r="E47" s="264"/>
      <c r="F47" s="264"/>
      <c r="G47" s="264"/>
      <c r="H47" s="264"/>
      <c r="I47" s="264"/>
      <c r="J47" s="264"/>
      <c r="K47" s="264"/>
      <c r="O47" s="130"/>
    </row>
    <row r="48" spans="1:15" ht="22.15" customHeight="1">
      <c r="A48" s="170"/>
      <c r="B48" s="131"/>
      <c r="C48" s="264" t="s">
        <v>547</v>
      </c>
      <c r="D48" s="264"/>
      <c r="E48" s="264"/>
      <c r="F48" s="264"/>
      <c r="G48" s="264"/>
      <c r="H48" s="264"/>
      <c r="I48" s="264"/>
      <c r="J48" s="264"/>
      <c r="K48" s="264"/>
      <c r="O48" s="130"/>
    </row>
    <row r="49" spans="1:15" ht="22.15" customHeight="1">
      <c r="A49" s="170"/>
      <c r="B49" s="131"/>
      <c r="C49" s="264" t="s">
        <v>548</v>
      </c>
      <c r="D49" s="264"/>
      <c r="E49" s="264"/>
      <c r="F49" s="264"/>
      <c r="G49" s="264"/>
      <c r="H49" s="264"/>
      <c r="I49" s="264"/>
      <c r="J49" s="264"/>
      <c r="K49" s="264"/>
      <c r="O49" s="130"/>
    </row>
    <row r="50" spans="1:15" ht="22.15" customHeight="1">
      <c r="A50" s="170"/>
      <c r="B50" s="131"/>
      <c r="C50" s="264" t="s">
        <v>698</v>
      </c>
      <c r="D50" s="264"/>
      <c r="E50" s="264"/>
      <c r="F50" s="264"/>
      <c r="G50" s="264"/>
      <c r="H50" s="264"/>
      <c r="I50" s="264"/>
      <c r="J50" s="264"/>
      <c r="K50" s="264"/>
      <c r="O50" s="130"/>
    </row>
    <row r="51" spans="1:15" ht="22.15" customHeight="1">
      <c r="A51" s="170"/>
      <c r="B51" s="131"/>
      <c r="C51" s="264" t="s">
        <v>700</v>
      </c>
      <c r="D51" s="264"/>
      <c r="E51" s="264"/>
      <c r="F51" s="264"/>
      <c r="G51" s="264"/>
      <c r="H51" s="264"/>
      <c r="I51" s="264"/>
      <c r="J51" s="264"/>
      <c r="K51" s="264"/>
      <c r="O51" s="130"/>
    </row>
    <row r="52" spans="1:15" ht="22.15" customHeight="1">
      <c r="A52" s="170"/>
      <c r="B52" s="131"/>
      <c r="C52" s="264" t="s">
        <v>702</v>
      </c>
      <c r="D52" s="264"/>
      <c r="E52" s="264"/>
      <c r="F52" s="264"/>
      <c r="G52" s="264"/>
      <c r="H52" s="264"/>
      <c r="I52" s="264"/>
      <c r="J52" s="264"/>
      <c r="K52" s="264"/>
      <c r="O52" s="130"/>
    </row>
    <row r="53" spans="1:15" ht="22.15" customHeight="1">
      <c r="A53" s="170"/>
      <c r="B53" s="131"/>
      <c r="C53" s="264" t="s">
        <v>701</v>
      </c>
      <c r="D53" s="264"/>
      <c r="E53" s="264"/>
      <c r="F53" s="264"/>
      <c r="G53" s="264"/>
      <c r="H53" s="264"/>
      <c r="I53" s="264"/>
      <c r="J53" s="264"/>
      <c r="K53" s="264"/>
      <c r="O53" s="130"/>
    </row>
    <row r="54" spans="1:15">
      <c r="A54" s="170"/>
      <c r="B54" s="131"/>
      <c r="C54" s="264"/>
      <c r="D54" s="264"/>
      <c r="E54" s="264"/>
      <c r="F54" s="264"/>
      <c r="G54" s="264"/>
      <c r="H54" s="264"/>
      <c r="I54" s="264"/>
      <c r="J54" s="264"/>
      <c r="K54" s="264"/>
      <c r="O54" s="130"/>
    </row>
    <row r="55" spans="1:15" ht="22.15" customHeight="1">
      <c r="A55" s="170"/>
      <c r="B55" s="131"/>
      <c r="C55" s="35" t="s">
        <v>627</v>
      </c>
      <c r="D55" s="264"/>
      <c r="E55" s="264"/>
      <c r="F55" s="264"/>
      <c r="G55" s="264"/>
      <c r="H55" s="264"/>
      <c r="I55" s="264"/>
      <c r="J55" s="264"/>
      <c r="K55" s="264"/>
      <c r="O55" s="130"/>
    </row>
    <row r="56" spans="1:15" ht="22.15" customHeight="1">
      <c r="A56" s="170"/>
      <c r="B56" s="131"/>
      <c r="C56" s="264" t="s">
        <v>642</v>
      </c>
      <c r="D56" s="264"/>
      <c r="E56" s="264"/>
      <c r="F56" s="264"/>
      <c r="G56" s="264"/>
      <c r="H56" s="264"/>
      <c r="I56" s="264"/>
      <c r="J56" s="264"/>
      <c r="K56" s="264"/>
      <c r="O56" s="130"/>
    </row>
    <row r="57" spans="1:15" ht="22.15" customHeight="1">
      <c r="A57" s="170"/>
      <c r="B57" s="131"/>
      <c r="C57" s="264" t="s">
        <v>641</v>
      </c>
      <c r="D57" s="264"/>
      <c r="E57" s="264"/>
      <c r="F57" s="264"/>
      <c r="G57" s="264"/>
      <c r="H57" s="264"/>
      <c r="I57" s="264"/>
      <c r="J57" s="264"/>
      <c r="K57" s="264"/>
      <c r="O57" s="130"/>
    </row>
    <row r="58" spans="1:15" ht="22.15" customHeight="1">
      <c r="A58" s="170"/>
      <c r="B58" s="131"/>
      <c r="C58" s="264" t="s">
        <v>655</v>
      </c>
      <c r="D58" s="264"/>
      <c r="E58" s="264"/>
      <c r="F58" s="264"/>
      <c r="G58" s="264"/>
      <c r="H58" s="264"/>
      <c r="I58" s="264"/>
      <c r="J58" s="264"/>
      <c r="K58" s="264"/>
      <c r="O58" s="130"/>
    </row>
    <row r="59" spans="1:15" ht="22.15" customHeight="1">
      <c r="A59" s="170"/>
      <c r="B59" s="131"/>
      <c r="C59" s="264" t="s">
        <v>649</v>
      </c>
      <c r="D59" s="264"/>
      <c r="E59" s="264"/>
      <c r="F59" s="264"/>
      <c r="G59" s="264"/>
      <c r="H59" s="264"/>
      <c r="I59" s="264"/>
      <c r="J59" s="264"/>
      <c r="K59" s="264"/>
      <c r="O59" s="130"/>
    </row>
    <row r="60" spans="1:15" ht="22.15" customHeight="1">
      <c r="A60" s="170"/>
      <c r="B60" s="131"/>
      <c r="C60" s="264" t="s">
        <v>654</v>
      </c>
      <c r="D60" s="264"/>
      <c r="E60" s="264"/>
      <c r="F60" s="264"/>
      <c r="G60" s="264"/>
      <c r="H60" s="264"/>
      <c r="I60" s="264"/>
      <c r="J60" s="264"/>
      <c r="K60" s="264"/>
      <c r="O60" s="130"/>
    </row>
    <row r="61" spans="1:15" ht="22.15" customHeight="1">
      <c r="A61" s="170"/>
      <c r="B61" s="131"/>
      <c r="C61" s="264" t="s">
        <v>643</v>
      </c>
      <c r="D61" s="264"/>
      <c r="E61" s="264"/>
      <c r="F61" s="264"/>
      <c r="G61" s="264"/>
      <c r="H61" s="264"/>
      <c r="I61" s="264"/>
      <c r="J61" s="264"/>
      <c r="K61" s="264"/>
      <c r="O61" s="130"/>
    </row>
    <row r="62" spans="1:15">
      <c r="A62" s="170"/>
      <c r="B62" s="343"/>
      <c r="C62" s="264"/>
      <c r="D62" s="264"/>
      <c r="E62" s="264"/>
      <c r="F62" s="264"/>
      <c r="G62" s="264"/>
      <c r="H62" s="264"/>
      <c r="I62" s="264"/>
      <c r="J62" s="264"/>
      <c r="K62" s="264"/>
      <c r="O62" s="130"/>
    </row>
    <row r="63" spans="1:15" ht="22.15" customHeight="1">
      <c r="A63" s="170"/>
      <c r="B63" s="131"/>
      <c r="C63" s="24" t="s">
        <v>623</v>
      </c>
      <c r="D63" s="264"/>
      <c r="E63" s="264"/>
      <c r="F63" s="264"/>
      <c r="G63" s="264"/>
      <c r="H63" s="264"/>
      <c r="I63" s="264"/>
      <c r="J63" s="264"/>
      <c r="K63" s="264"/>
      <c r="O63" s="130"/>
    </row>
    <row r="64" spans="1:15" ht="22.15" customHeight="1">
      <c r="A64" s="170"/>
      <c r="B64" s="131"/>
      <c r="C64" s="192" t="s">
        <v>693</v>
      </c>
      <c r="D64" s="264"/>
      <c r="E64" s="264"/>
      <c r="F64" s="264"/>
      <c r="G64" s="264"/>
      <c r="H64" s="264"/>
      <c r="I64" s="264"/>
      <c r="J64" s="264"/>
      <c r="K64" s="264"/>
      <c r="O64" s="130"/>
    </row>
    <row r="65" spans="1:15" ht="22.15" customHeight="1">
      <c r="A65" s="170"/>
      <c r="B65" s="131"/>
      <c r="C65" s="192" t="s">
        <v>625</v>
      </c>
      <c r="D65" s="264"/>
      <c r="E65" s="264"/>
      <c r="F65" s="264"/>
      <c r="G65" s="264"/>
      <c r="H65" s="264"/>
      <c r="I65" s="264"/>
      <c r="J65" s="264"/>
      <c r="K65" s="264"/>
      <c r="O65" s="130"/>
    </row>
    <row r="66" spans="1:15" ht="13.35" customHeight="1" thickBot="1">
      <c r="A66" s="170"/>
      <c r="B66" s="177"/>
      <c r="C66" s="178"/>
      <c r="D66" s="178"/>
      <c r="E66" s="179"/>
      <c r="F66" s="180"/>
      <c r="G66" s="180"/>
      <c r="H66" s="180"/>
      <c r="I66" s="178"/>
      <c r="J66" s="178"/>
      <c r="K66" s="178"/>
      <c r="L66" s="178"/>
      <c r="M66" s="178"/>
      <c r="N66" s="178"/>
      <c r="O66" s="181"/>
    </row>
    <row r="67" spans="1:15">
      <c r="A67" s="170"/>
      <c r="B67" s="170"/>
      <c r="C67" s="170"/>
      <c r="D67" s="170"/>
      <c r="E67" s="170"/>
      <c r="F67" s="170"/>
      <c r="G67" s="170"/>
      <c r="H67" s="170"/>
      <c r="I67" s="170"/>
      <c r="J67" s="170"/>
      <c r="K67" s="170"/>
      <c r="L67" s="170"/>
      <c r="M67" s="170"/>
      <c r="N67" s="170"/>
      <c r="O67" s="170"/>
    </row>
    <row r="68" spans="1:15">
      <c r="A68" s="170"/>
      <c r="B68" s="170"/>
      <c r="C68" s="170"/>
      <c r="D68" s="170"/>
      <c r="E68" s="170"/>
      <c r="F68" s="170"/>
      <c r="G68" s="170"/>
      <c r="H68" s="170"/>
      <c r="I68" s="170"/>
      <c r="J68" s="170"/>
      <c r="K68" s="170"/>
      <c r="L68" s="170"/>
      <c r="M68" s="170"/>
      <c r="N68" s="170"/>
      <c r="O68" s="170"/>
    </row>
    <row r="69" spans="1:15" ht="156.75" customHeight="1">
      <c r="A69" s="170"/>
      <c r="B69" s="170"/>
      <c r="C69" s="170"/>
      <c r="D69" s="170"/>
      <c r="E69" s="170"/>
      <c r="F69" s="170"/>
      <c r="G69" s="170"/>
      <c r="H69" s="170"/>
      <c r="I69" s="170"/>
      <c r="J69" s="170"/>
      <c r="K69" s="170"/>
      <c r="L69" s="170"/>
      <c r="M69" s="170"/>
      <c r="N69" s="170"/>
      <c r="O69" s="170"/>
    </row>
    <row r="70" spans="1:15">
      <c r="A70" s="170"/>
      <c r="B70" s="170"/>
      <c r="C70" s="170"/>
      <c r="D70" s="170"/>
      <c r="E70" s="170"/>
      <c r="F70" s="170"/>
      <c r="G70" s="170"/>
      <c r="H70" s="170"/>
      <c r="I70" s="170"/>
      <c r="J70" s="170"/>
      <c r="K70" s="170"/>
      <c r="L70" s="170"/>
      <c r="M70" s="170"/>
      <c r="N70" s="170"/>
      <c r="O70" s="170"/>
    </row>
    <row r="71" spans="1:15">
      <c r="A71" s="170"/>
      <c r="B71" s="170"/>
      <c r="C71" s="170"/>
      <c r="D71" s="170"/>
      <c r="E71" s="170"/>
      <c r="F71" s="170"/>
      <c r="G71" s="170"/>
      <c r="H71" s="170"/>
      <c r="I71" s="170"/>
      <c r="J71" s="170"/>
      <c r="K71" s="170"/>
      <c r="L71" s="170"/>
      <c r="M71" s="170"/>
      <c r="N71" s="170"/>
      <c r="O71" s="170"/>
    </row>
    <row r="72" spans="1:15">
      <c r="A72" s="170"/>
      <c r="B72" s="170"/>
      <c r="C72" s="170"/>
      <c r="D72" s="170"/>
      <c r="E72" s="170"/>
      <c r="F72" s="170"/>
      <c r="G72" s="170"/>
      <c r="H72" s="170"/>
      <c r="I72" s="170"/>
      <c r="J72" s="170"/>
      <c r="K72" s="170"/>
      <c r="L72" s="170"/>
      <c r="M72" s="170"/>
      <c r="N72" s="170"/>
      <c r="O72" s="170"/>
    </row>
    <row r="73" spans="1:15">
      <c r="A73" s="170"/>
      <c r="B73" s="170"/>
      <c r="C73" s="170"/>
      <c r="D73" s="170"/>
      <c r="E73" s="170"/>
      <c r="F73" s="170"/>
      <c r="G73" s="170"/>
      <c r="H73" s="170"/>
      <c r="I73" s="170"/>
      <c r="J73" s="170"/>
      <c r="K73" s="170"/>
      <c r="L73" s="170"/>
      <c r="M73" s="170"/>
      <c r="N73" s="170"/>
      <c r="O73" s="170"/>
    </row>
    <row r="74" spans="1:15">
      <c r="A74" s="170"/>
      <c r="B74" s="170"/>
      <c r="C74" s="170"/>
      <c r="D74" s="170"/>
      <c r="E74" s="170"/>
      <c r="F74" s="170"/>
      <c r="G74" s="170"/>
      <c r="H74" s="170"/>
      <c r="I74" s="170"/>
      <c r="J74" s="170"/>
      <c r="K74" s="170"/>
      <c r="L74" s="170"/>
      <c r="M74" s="170"/>
      <c r="N74" s="170"/>
      <c r="O74" s="170"/>
    </row>
    <row r="75" spans="1:15">
      <c r="A75" s="170"/>
      <c r="B75" s="170"/>
      <c r="C75" s="170"/>
      <c r="D75" s="170"/>
      <c r="E75" s="170"/>
      <c r="F75" s="170"/>
      <c r="G75" s="170"/>
      <c r="H75" s="170"/>
      <c r="I75" s="170"/>
      <c r="J75" s="170"/>
      <c r="K75" s="170"/>
      <c r="L75" s="170"/>
      <c r="M75" s="170"/>
      <c r="N75" s="170"/>
      <c r="O75" s="170"/>
    </row>
    <row r="76" spans="1:15">
      <c r="A76" s="170"/>
      <c r="B76" s="170"/>
      <c r="C76" s="170"/>
      <c r="D76" s="170"/>
      <c r="E76" s="170"/>
      <c r="F76" s="170"/>
      <c r="G76" s="170"/>
      <c r="H76" s="170"/>
      <c r="I76" s="170"/>
      <c r="J76" s="170"/>
      <c r="K76" s="170"/>
      <c r="L76" s="170"/>
      <c r="M76" s="170"/>
      <c r="N76" s="170"/>
      <c r="O76" s="170"/>
    </row>
    <row r="77" spans="1:15">
      <c r="A77" s="170"/>
      <c r="B77" s="170"/>
      <c r="C77" s="170"/>
      <c r="D77" s="170"/>
      <c r="E77" s="170"/>
      <c r="F77" s="170"/>
      <c r="G77" s="170"/>
      <c r="H77" s="170"/>
      <c r="I77" s="170"/>
      <c r="J77" s="170"/>
      <c r="K77" s="170"/>
      <c r="L77" s="170"/>
      <c r="M77" s="170"/>
      <c r="N77" s="170"/>
      <c r="O77" s="170"/>
    </row>
    <row r="78" spans="1:15">
      <c r="A78" s="170"/>
      <c r="B78" s="170"/>
      <c r="C78" s="170"/>
      <c r="D78" s="170"/>
      <c r="E78" s="170"/>
      <c r="F78" s="170"/>
      <c r="G78" s="170"/>
      <c r="H78" s="170"/>
      <c r="I78" s="170"/>
      <c r="J78" s="170"/>
      <c r="K78" s="170"/>
      <c r="L78" s="170"/>
      <c r="M78" s="170"/>
      <c r="N78" s="170"/>
      <c r="O78" s="170"/>
    </row>
  </sheetData>
  <mergeCells count="1">
    <mergeCell ref="B1:D1"/>
  </mergeCells>
  <phoneticPr fontId="2"/>
  <printOptions horizontalCentered="1"/>
  <pageMargins left="0.51181102362204722" right="0.51181102362204722" top="0.35433070866141736" bottom="0.35433070866141736" header="0.31496062992125984" footer="0.31496062992125984"/>
  <pageSetup paperSize="9" scale="6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44"/>
  <sheetViews>
    <sheetView workbookViewId="0">
      <selection activeCell="I38" sqref="I38"/>
    </sheetView>
  </sheetViews>
  <sheetFormatPr defaultRowHeight="13.5"/>
  <cols>
    <col min="2" max="7" width="29.5" customWidth="1"/>
    <col min="8" max="12" width="22.625" customWidth="1"/>
  </cols>
  <sheetData>
    <row r="1" spans="1:9">
      <c r="A1" t="s">
        <v>438</v>
      </c>
    </row>
    <row r="3" spans="1:9">
      <c r="A3" t="s">
        <v>439</v>
      </c>
    </row>
    <row r="4" spans="1:9">
      <c r="A4" t="s">
        <v>440</v>
      </c>
    </row>
    <row r="5" spans="1:9">
      <c r="A5" t="s">
        <v>441</v>
      </c>
    </row>
    <row r="6" spans="1:9">
      <c r="A6" t="s">
        <v>442</v>
      </c>
    </row>
    <row r="7" spans="1:9">
      <c r="A7" t="s">
        <v>443</v>
      </c>
    </row>
    <row r="8" spans="1:9">
      <c r="A8" t="s">
        <v>444</v>
      </c>
    </row>
    <row r="9" spans="1:9">
      <c r="A9" t="s">
        <v>445</v>
      </c>
    </row>
    <row r="10" spans="1:9">
      <c r="A10" t="s">
        <v>446</v>
      </c>
    </row>
    <row r="13" spans="1:9">
      <c r="A13" t="s">
        <v>447</v>
      </c>
    </row>
    <row r="15" spans="1:9">
      <c r="A15" t="s">
        <v>24</v>
      </c>
      <c r="C15" s="83" t="s">
        <v>448</v>
      </c>
      <c r="D15" s="83" t="s">
        <v>449</v>
      </c>
      <c r="E15" s="83" t="s">
        <v>450</v>
      </c>
      <c r="F15" s="83"/>
      <c r="G15" s="83"/>
      <c r="H15" s="83"/>
      <c r="I15" s="83"/>
    </row>
    <row r="16" spans="1:9">
      <c r="A16" t="s">
        <v>451</v>
      </c>
      <c r="B16" s="83" t="s">
        <v>452</v>
      </c>
      <c r="C16" s="83" t="s">
        <v>453</v>
      </c>
      <c r="D16" s="83"/>
      <c r="E16" s="83"/>
      <c r="F16" s="83"/>
      <c r="G16" s="83"/>
      <c r="H16" s="83"/>
      <c r="I16" s="83"/>
    </row>
    <row r="17" spans="1:10">
      <c r="A17" t="s">
        <v>61</v>
      </c>
      <c r="B17" s="83" t="s">
        <v>452</v>
      </c>
      <c r="C17" s="83" t="s">
        <v>453</v>
      </c>
      <c r="D17" s="83"/>
      <c r="E17" s="83"/>
      <c r="F17" s="83"/>
      <c r="G17" s="83"/>
      <c r="H17" s="83"/>
      <c r="I17" s="83"/>
    </row>
    <row r="18" spans="1:10">
      <c r="A18" t="s">
        <v>63</v>
      </c>
      <c r="B18" s="83" t="s">
        <v>452</v>
      </c>
      <c r="C18" s="83" t="s">
        <v>453</v>
      </c>
      <c r="D18" s="83"/>
      <c r="E18" s="83"/>
      <c r="F18" s="83"/>
      <c r="G18" s="83"/>
      <c r="H18" s="83"/>
      <c r="I18" s="83"/>
    </row>
    <row r="19" spans="1:10">
      <c r="B19" s="83"/>
      <c r="C19" s="83"/>
      <c r="D19" s="83"/>
      <c r="E19" s="83"/>
      <c r="F19" s="83"/>
      <c r="G19" s="83"/>
      <c r="H19" s="83"/>
      <c r="I19" s="83"/>
    </row>
    <row r="20" spans="1:10">
      <c r="B20" s="83"/>
      <c r="C20" s="83"/>
      <c r="D20" s="83"/>
      <c r="E20" s="83"/>
      <c r="F20" s="83"/>
      <c r="G20" s="83"/>
      <c r="H20" s="83"/>
      <c r="I20" s="83"/>
    </row>
    <row r="21" spans="1:10">
      <c r="A21" t="s">
        <v>454</v>
      </c>
      <c r="B21" s="83"/>
      <c r="C21" s="83"/>
      <c r="D21" s="83"/>
      <c r="E21" s="83"/>
      <c r="F21" s="83"/>
      <c r="G21" s="83"/>
      <c r="H21" s="83"/>
      <c r="I21" s="83"/>
    </row>
    <row r="22" spans="1:10">
      <c r="B22" s="83"/>
      <c r="C22" s="83"/>
      <c r="D22" s="83"/>
      <c r="E22" s="83"/>
      <c r="F22" s="83"/>
      <c r="G22" s="83"/>
      <c r="H22" s="83"/>
      <c r="I22" s="83"/>
    </row>
    <row r="23" spans="1:10">
      <c r="A23" t="s">
        <v>24</v>
      </c>
      <c r="C23" s="83" t="s">
        <v>455</v>
      </c>
      <c r="D23" s="83" t="s">
        <v>456</v>
      </c>
      <c r="E23" s="83" t="s">
        <v>457</v>
      </c>
      <c r="F23" s="83" t="s">
        <v>458</v>
      </c>
      <c r="G23" s="83" t="s">
        <v>459</v>
      </c>
      <c r="H23" s="83"/>
      <c r="I23" s="83"/>
    </row>
    <row r="24" spans="1:10">
      <c r="A24" t="s">
        <v>460</v>
      </c>
      <c r="B24" s="83">
        <v>0</v>
      </c>
      <c r="C24" s="83">
        <v>1</v>
      </c>
      <c r="D24" s="83">
        <v>2</v>
      </c>
      <c r="E24" s="83">
        <v>3</v>
      </c>
      <c r="F24" s="83">
        <v>4</v>
      </c>
      <c r="G24" s="83">
        <v>5</v>
      </c>
      <c r="H24" s="83">
        <v>6</v>
      </c>
      <c r="I24" s="83">
        <v>7</v>
      </c>
      <c r="J24" s="83">
        <v>7.75</v>
      </c>
    </row>
    <row r="25" spans="1:10">
      <c r="B25" s="83"/>
      <c r="C25" s="83"/>
      <c r="D25" s="83"/>
      <c r="E25" s="83"/>
      <c r="F25" s="83"/>
      <c r="G25" s="83"/>
      <c r="H25" s="83"/>
      <c r="I25" s="83"/>
    </row>
    <row r="26" spans="1:10">
      <c r="B26" s="83"/>
      <c r="C26" s="83"/>
      <c r="D26" s="83"/>
      <c r="E26" s="83"/>
      <c r="F26" s="83"/>
      <c r="G26" s="83"/>
      <c r="H26" s="83"/>
      <c r="I26" s="83"/>
    </row>
    <row r="27" spans="1:10">
      <c r="A27" t="s">
        <v>461</v>
      </c>
      <c r="B27" s="83"/>
      <c r="C27" s="83"/>
      <c r="D27" s="83"/>
      <c r="E27" s="83"/>
      <c r="F27" s="83"/>
      <c r="G27" s="83"/>
      <c r="H27" s="83"/>
      <c r="I27" s="83"/>
    </row>
    <row r="28" spans="1:10">
      <c r="B28" s="83"/>
      <c r="C28" s="117">
        <v>0.08</v>
      </c>
      <c r="D28" s="117">
        <v>0.1</v>
      </c>
      <c r="E28" s="83"/>
      <c r="F28" s="83"/>
      <c r="G28" s="83"/>
      <c r="H28" s="83"/>
      <c r="I28" s="83"/>
    </row>
    <row r="29" spans="1:10">
      <c r="B29" s="83"/>
      <c r="C29" s="83"/>
      <c r="D29" s="83"/>
      <c r="E29" s="83"/>
      <c r="F29" s="83"/>
      <c r="G29" s="83"/>
      <c r="H29" s="83"/>
      <c r="I29" s="83"/>
    </row>
    <row r="30" spans="1:10">
      <c r="B30" s="83"/>
      <c r="C30" s="83"/>
      <c r="D30" s="83"/>
      <c r="E30" s="83"/>
      <c r="F30" s="83"/>
      <c r="G30" s="83"/>
      <c r="H30" s="83"/>
      <c r="I30" s="83"/>
    </row>
    <row r="31" spans="1:10">
      <c r="B31" s="83"/>
      <c r="C31" s="83"/>
      <c r="D31" s="83"/>
      <c r="E31" s="83"/>
      <c r="F31" s="83"/>
      <c r="G31" s="83"/>
      <c r="H31" s="83"/>
      <c r="I31" s="83"/>
    </row>
    <row r="32" spans="1:10">
      <c r="B32" s="83"/>
      <c r="C32" s="83"/>
      <c r="D32" s="83"/>
      <c r="E32" s="83"/>
      <c r="F32" s="83"/>
      <c r="G32" s="83"/>
      <c r="H32" s="83"/>
      <c r="I32" s="83"/>
    </row>
    <row r="33" spans="2:9">
      <c r="B33" s="83"/>
      <c r="C33" s="83"/>
      <c r="D33" s="83"/>
      <c r="E33" s="83"/>
      <c r="F33" s="83"/>
      <c r="G33" s="83"/>
      <c r="H33" s="83"/>
      <c r="I33" s="83"/>
    </row>
    <row r="34" spans="2:9">
      <c r="B34" s="83"/>
      <c r="C34" s="83"/>
      <c r="D34" s="83"/>
      <c r="E34" s="83"/>
      <c r="F34" s="83"/>
      <c r="G34" s="83"/>
      <c r="H34" s="83"/>
      <c r="I34" s="83"/>
    </row>
    <row r="35" spans="2:9">
      <c r="B35" s="83"/>
      <c r="C35" s="83"/>
      <c r="D35" s="83"/>
      <c r="E35" s="83"/>
      <c r="F35" s="83"/>
      <c r="G35" s="83"/>
      <c r="H35" s="83"/>
      <c r="I35" s="83"/>
    </row>
    <row r="36" spans="2:9">
      <c r="B36" s="83"/>
      <c r="C36" s="83"/>
      <c r="D36" s="83"/>
      <c r="E36" s="83"/>
      <c r="F36" s="83"/>
      <c r="G36" s="83"/>
      <c r="H36" s="83"/>
      <c r="I36" s="83"/>
    </row>
    <row r="37" spans="2:9">
      <c r="B37" s="83"/>
      <c r="C37" s="83"/>
      <c r="D37" s="83"/>
      <c r="E37" s="83"/>
      <c r="F37" s="83"/>
      <c r="G37" s="83"/>
      <c r="H37" s="83"/>
      <c r="I37" s="83"/>
    </row>
    <row r="38" spans="2:9">
      <c r="B38" s="83"/>
      <c r="C38" s="83"/>
      <c r="D38" s="83"/>
      <c r="E38" s="83"/>
      <c r="F38" s="83"/>
      <c r="G38" s="83"/>
      <c r="H38" s="83"/>
      <c r="I38" s="83"/>
    </row>
    <row r="39" spans="2:9">
      <c r="B39" s="83"/>
      <c r="C39" s="83"/>
      <c r="D39" s="83"/>
      <c r="E39" s="83"/>
      <c r="F39" s="83"/>
      <c r="G39" s="83"/>
      <c r="H39" s="83"/>
      <c r="I39" s="83"/>
    </row>
    <row r="40" spans="2:9">
      <c r="B40" s="83"/>
      <c r="C40" s="83"/>
      <c r="D40" s="83"/>
      <c r="E40" s="83"/>
      <c r="F40" s="83"/>
      <c r="G40" s="83"/>
      <c r="H40" s="83"/>
      <c r="I40" s="83"/>
    </row>
    <row r="41" spans="2:9">
      <c r="B41" s="83"/>
      <c r="C41" s="83"/>
      <c r="D41" s="83"/>
      <c r="E41" s="83"/>
      <c r="F41" s="83"/>
      <c r="G41" s="83"/>
      <c r="H41" s="83"/>
      <c r="I41" s="83"/>
    </row>
    <row r="42" spans="2:9">
      <c r="B42" s="83"/>
      <c r="C42" s="83"/>
      <c r="D42" s="83"/>
      <c r="E42" s="83"/>
      <c r="F42" s="83"/>
      <c r="G42" s="83"/>
      <c r="H42" s="83"/>
      <c r="I42" s="83"/>
    </row>
    <row r="43" spans="2:9">
      <c r="B43" s="83"/>
      <c r="C43" s="83"/>
      <c r="D43" s="83"/>
      <c r="E43" s="83"/>
      <c r="F43" s="83"/>
      <c r="G43" s="83"/>
      <c r="H43" s="83"/>
      <c r="I43" s="83"/>
    </row>
    <row r="44" spans="2:9">
      <c r="B44" s="83"/>
      <c r="C44" s="83"/>
      <c r="D44" s="83"/>
      <c r="E44" s="83"/>
      <c r="F44" s="83"/>
      <c r="G44" s="83"/>
      <c r="H44" s="83"/>
      <c r="I44" s="83"/>
    </row>
  </sheetData>
  <phoneticPr fontId="2"/>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68FC8-D214-4962-A2E3-FD76DBDA9DE2}">
  <sheetPr>
    <tabColor rgb="FF00B050"/>
  </sheetPr>
  <dimension ref="A1:M46"/>
  <sheetViews>
    <sheetView zoomScale="85" zoomScaleNormal="85" workbookViewId="0">
      <pane xSplit="1" ySplit="3" topLeftCell="B4" activePane="bottomRight" state="frozen"/>
      <selection pane="topRight" activeCell="B1" sqref="B1"/>
      <selection pane="bottomLeft" activeCell="A4" sqref="A4"/>
      <selection pane="bottomRight" activeCell="F13" sqref="F13"/>
    </sheetView>
  </sheetViews>
  <sheetFormatPr defaultRowHeight="18.75"/>
  <cols>
    <col min="1" max="1" width="10.125" style="57" customWidth="1"/>
    <col min="2" max="2" width="9" style="57"/>
    <col min="3" max="3" width="9" style="33"/>
    <col min="4" max="4" width="13" style="33" bestFit="1" customWidth="1"/>
    <col min="5" max="6" width="10.5" style="344" customWidth="1"/>
    <col min="7" max="7" width="11.75" style="344" customWidth="1"/>
    <col min="8" max="8" width="10.5" style="344" customWidth="1"/>
    <col min="9" max="11" width="10.5" style="369" customWidth="1"/>
    <col min="12" max="12" width="11" style="344" bestFit="1" customWidth="1"/>
    <col min="13" max="13" width="28.125" style="345" customWidth="1"/>
    <col min="14" max="16384" width="9" style="33"/>
  </cols>
  <sheetData>
    <row r="1" spans="1:13" ht="22.5">
      <c r="A1" s="30" t="s">
        <v>699</v>
      </c>
    </row>
    <row r="2" spans="1:13" ht="33">
      <c r="A2" s="380"/>
      <c r="I2" s="370" t="s">
        <v>656</v>
      </c>
      <c r="J2" s="370" t="s">
        <v>656</v>
      </c>
      <c r="K2" s="381" t="s">
        <v>657</v>
      </c>
      <c r="L2" s="346"/>
    </row>
    <row r="3" spans="1:13" ht="50.25" thickBot="1">
      <c r="A3" s="347" t="s">
        <v>658</v>
      </c>
      <c r="B3" s="347" t="s">
        <v>659</v>
      </c>
      <c r="C3" s="347" t="s">
        <v>660</v>
      </c>
      <c r="D3" s="347" t="s">
        <v>661</v>
      </c>
      <c r="E3" s="348" t="s">
        <v>662</v>
      </c>
      <c r="F3" s="349" t="s">
        <v>663</v>
      </c>
      <c r="G3" s="349" t="s">
        <v>664</v>
      </c>
      <c r="H3" s="349" t="s">
        <v>665</v>
      </c>
      <c r="I3" s="371" t="s">
        <v>666</v>
      </c>
      <c r="J3" s="371" t="s">
        <v>667</v>
      </c>
      <c r="K3" s="382" t="s">
        <v>668</v>
      </c>
      <c r="L3" s="348" t="s">
        <v>669</v>
      </c>
      <c r="M3" s="350" t="s">
        <v>694</v>
      </c>
    </row>
    <row r="4" spans="1:13" ht="17.25" customHeight="1" thickTop="1">
      <c r="A4" s="439" t="s">
        <v>670</v>
      </c>
      <c r="B4" s="351">
        <v>5.17</v>
      </c>
      <c r="C4" s="351" t="s">
        <v>671</v>
      </c>
      <c r="D4" s="351" t="s">
        <v>672</v>
      </c>
      <c r="E4" s="352">
        <v>1000</v>
      </c>
      <c r="F4" s="352">
        <v>100</v>
      </c>
      <c r="G4" s="352">
        <v>50</v>
      </c>
      <c r="H4" s="352">
        <v>8</v>
      </c>
      <c r="I4" s="372"/>
      <c r="J4" s="372"/>
      <c r="K4" s="383"/>
      <c r="L4" s="352">
        <f>SUM(E4:K4)</f>
        <v>1158</v>
      </c>
      <c r="M4" s="365"/>
    </row>
    <row r="5" spans="1:13" ht="17.25" customHeight="1">
      <c r="A5" s="440"/>
      <c r="B5" s="353">
        <v>6.17</v>
      </c>
      <c r="C5" s="353" t="s">
        <v>384</v>
      </c>
      <c r="D5" s="353" t="s">
        <v>672</v>
      </c>
      <c r="E5" s="354">
        <v>1000</v>
      </c>
      <c r="F5" s="354">
        <v>100</v>
      </c>
      <c r="G5" s="354">
        <v>50</v>
      </c>
      <c r="H5" s="354">
        <v>8</v>
      </c>
      <c r="I5" s="373"/>
      <c r="J5" s="373"/>
      <c r="K5" s="384"/>
      <c r="L5" s="354">
        <f t="shared" ref="L5:L8" si="0">SUM(E5:K5)</f>
        <v>1158</v>
      </c>
      <c r="M5" s="366"/>
    </row>
    <row r="6" spans="1:13" ht="17.25" customHeight="1">
      <c r="A6" s="440"/>
      <c r="B6" s="353">
        <v>7.17</v>
      </c>
      <c r="C6" s="353" t="s">
        <v>385</v>
      </c>
      <c r="D6" s="353" t="s">
        <v>672</v>
      </c>
      <c r="E6" s="354">
        <v>1000</v>
      </c>
      <c r="F6" s="354">
        <v>100</v>
      </c>
      <c r="G6" s="354">
        <v>50</v>
      </c>
      <c r="H6" s="354">
        <v>8</v>
      </c>
      <c r="I6" s="373"/>
      <c r="J6" s="373"/>
      <c r="K6" s="384"/>
      <c r="L6" s="354">
        <f t="shared" si="0"/>
        <v>1158</v>
      </c>
      <c r="M6" s="366"/>
    </row>
    <row r="7" spans="1:13" ht="17.25" customHeight="1">
      <c r="A7" s="440"/>
      <c r="B7" s="353">
        <v>8.17</v>
      </c>
      <c r="C7" s="353" t="s">
        <v>386</v>
      </c>
      <c r="D7" s="353" t="s">
        <v>672</v>
      </c>
      <c r="E7" s="354">
        <v>1000</v>
      </c>
      <c r="F7" s="354">
        <v>100</v>
      </c>
      <c r="G7" s="354">
        <v>50</v>
      </c>
      <c r="H7" s="354">
        <v>8</v>
      </c>
      <c r="I7" s="373"/>
      <c r="J7" s="373"/>
      <c r="K7" s="384"/>
      <c r="L7" s="354">
        <f t="shared" si="0"/>
        <v>1158</v>
      </c>
      <c r="M7" s="366"/>
    </row>
    <row r="8" spans="1:13" ht="17.25" customHeight="1">
      <c r="A8" s="440"/>
      <c r="B8" s="353">
        <v>9.17</v>
      </c>
      <c r="C8" s="353" t="s">
        <v>387</v>
      </c>
      <c r="D8" s="353" t="s">
        <v>672</v>
      </c>
      <c r="E8" s="354">
        <v>1000</v>
      </c>
      <c r="F8" s="354">
        <v>100</v>
      </c>
      <c r="G8" s="354">
        <v>50</v>
      </c>
      <c r="H8" s="354">
        <v>8</v>
      </c>
      <c r="I8" s="373"/>
      <c r="J8" s="373"/>
      <c r="K8" s="384"/>
      <c r="L8" s="354">
        <f t="shared" si="0"/>
        <v>1158</v>
      </c>
      <c r="M8" s="366"/>
    </row>
    <row r="9" spans="1:13" ht="17.25" customHeight="1">
      <c r="A9" s="440"/>
      <c r="B9" s="442">
        <v>10.17</v>
      </c>
      <c r="C9" s="362" t="s">
        <v>388</v>
      </c>
      <c r="D9" s="362" t="s">
        <v>672</v>
      </c>
      <c r="E9" s="363">
        <v>1000</v>
      </c>
      <c r="F9" s="363">
        <v>100</v>
      </c>
      <c r="G9" s="363">
        <v>50</v>
      </c>
      <c r="H9" s="363">
        <v>8</v>
      </c>
      <c r="I9" s="374"/>
      <c r="J9" s="374"/>
      <c r="K9" s="385"/>
      <c r="L9" s="444">
        <f>SUM(E9:K10)</f>
        <v>1206</v>
      </c>
      <c r="M9" s="446" t="s">
        <v>673</v>
      </c>
    </row>
    <row r="10" spans="1:13" ht="17.25" customHeight="1">
      <c r="A10" s="440"/>
      <c r="B10" s="443"/>
      <c r="C10" s="362" t="s">
        <v>389</v>
      </c>
      <c r="D10" s="362" t="s">
        <v>672</v>
      </c>
      <c r="E10" s="363"/>
      <c r="F10" s="363"/>
      <c r="G10" s="363"/>
      <c r="H10" s="363"/>
      <c r="I10" s="374">
        <v>40</v>
      </c>
      <c r="J10" s="374">
        <v>8</v>
      </c>
      <c r="K10" s="385"/>
      <c r="L10" s="445"/>
      <c r="M10" s="447"/>
    </row>
    <row r="11" spans="1:13" ht="17.25" customHeight="1">
      <c r="A11" s="440"/>
      <c r="B11" s="433">
        <v>11.17</v>
      </c>
      <c r="C11" s="353" t="s">
        <v>674</v>
      </c>
      <c r="D11" s="353" t="s">
        <v>672</v>
      </c>
      <c r="E11" s="355">
        <v>1000</v>
      </c>
      <c r="F11" s="355">
        <v>100</v>
      </c>
      <c r="G11" s="355" t="s">
        <v>697</v>
      </c>
      <c r="H11" s="355" t="s">
        <v>697</v>
      </c>
      <c r="I11" s="375"/>
      <c r="J11" s="375"/>
      <c r="K11" s="386">
        <v>5</v>
      </c>
      <c r="L11" s="435">
        <f t="shared" ref="L11" si="1">SUM(E11:K12)</f>
        <v>1153</v>
      </c>
      <c r="M11" s="437"/>
    </row>
    <row r="12" spans="1:13" ht="17.25" customHeight="1">
      <c r="A12" s="440"/>
      <c r="B12" s="434"/>
      <c r="C12" s="353" t="s">
        <v>390</v>
      </c>
      <c r="D12" s="353" t="s">
        <v>672</v>
      </c>
      <c r="E12" s="355"/>
      <c r="F12" s="355"/>
      <c r="G12" s="355" t="s">
        <v>696</v>
      </c>
      <c r="H12" s="355" t="s">
        <v>696</v>
      </c>
      <c r="I12" s="375">
        <v>40</v>
      </c>
      <c r="J12" s="375">
        <v>8</v>
      </c>
      <c r="K12" s="386"/>
      <c r="L12" s="436"/>
      <c r="M12" s="438"/>
    </row>
    <row r="13" spans="1:13" ht="17.25" customHeight="1">
      <c r="A13" s="440"/>
      <c r="B13" s="433">
        <v>12.17</v>
      </c>
      <c r="C13" s="353" t="s">
        <v>390</v>
      </c>
      <c r="D13" s="353" t="s">
        <v>672</v>
      </c>
      <c r="E13" s="355">
        <v>1000</v>
      </c>
      <c r="F13" s="355">
        <v>100</v>
      </c>
      <c r="G13" s="355" t="s">
        <v>696</v>
      </c>
      <c r="H13" s="355" t="s">
        <v>696</v>
      </c>
      <c r="I13" s="375"/>
      <c r="J13" s="375"/>
      <c r="K13" s="386">
        <v>5</v>
      </c>
      <c r="L13" s="435">
        <f t="shared" ref="L13" si="2">SUM(E13:K14)</f>
        <v>1153</v>
      </c>
      <c r="M13" s="437"/>
    </row>
    <row r="14" spans="1:13" ht="17.25" customHeight="1">
      <c r="A14" s="440"/>
      <c r="B14" s="434"/>
      <c r="C14" s="353" t="s">
        <v>391</v>
      </c>
      <c r="D14" s="353" t="s">
        <v>672</v>
      </c>
      <c r="E14" s="355"/>
      <c r="F14" s="355"/>
      <c r="G14" s="355" t="s">
        <v>696</v>
      </c>
      <c r="H14" s="355" t="s">
        <v>696</v>
      </c>
      <c r="I14" s="375">
        <v>40</v>
      </c>
      <c r="J14" s="375">
        <v>8</v>
      </c>
      <c r="K14" s="386"/>
      <c r="L14" s="436"/>
      <c r="M14" s="438"/>
    </row>
    <row r="15" spans="1:13" ht="17.25" customHeight="1">
      <c r="A15" s="440"/>
      <c r="B15" s="433">
        <v>1.17</v>
      </c>
      <c r="C15" s="353" t="s">
        <v>391</v>
      </c>
      <c r="D15" s="353" t="s">
        <v>672</v>
      </c>
      <c r="E15" s="355">
        <v>1000</v>
      </c>
      <c r="F15" s="355">
        <v>100</v>
      </c>
      <c r="G15" s="355" t="s">
        <v>696</v>
      </c>
      <c r="H15" s="355" t="s">
        <v>696</v>
      </c>
      <c r="I15" s="375"/>
      <c r="J15" s="375"/>
      <c r="K15" s="386">
        <v>5</v>
      </c>
      <c r="L15" s="435">
        <f t="shared" ref="L15" si="3">SUM(E15:K16)</f>
        <v>1153</v>
      </c>
      <c r="M15" s="437"/>
    </row>
    <row r="16" spans="1:13" ht="17.25" customHeight="1">
      <c r="A16" s="440"/>
      <c r="B16" s="434"/>
      <c r="C16" s="353" t="s">
        <v>675</v>
      </c>
      <c r="D16" s="353" t="s">
        <v>672</v>
      </c>
      <c r="E16" s="355"/>
      <c r="F16" s="355"/>
      <c r="G16" s="355" t="s">
        <v>696</v>
      </c>
      <c r="H16" s="355" t="s">
        <v>696</v>
      </c>
      <c r="I16" s="375">
        <v>40</v>
      </c>
      <c r="J16" s="375">
        <v>8</v>
      </c>
      <c r="K16" s="386"/>
      <c r="L16" s="436"/>
      <c r="M16" s="438"/>
    </row>
    <row r="17" spans="1:13" ht="17.25" customHeight="1">
      <c r="A17" s="440"/>
      <c r="B17" s="433">
        <v>2.17</v>
      </c>
      <c r="C17" s="353" t="s">
        <v>675</v>
      </c>
      <c r="D17" s="353" t="s">
        <v>672</v>
      </c>
      <c r="E17" s="355">
        <v>1000</v>
      </c>
      <c r="F17" s="355">
        <v>100</v>
      </c>
      <c r="G17" s="355" t="s">
        <v>696</v>
      </c>
      <c r="H17" s="355" t="s">
        <v>696</v>
      </c>
      <c r="I17" s="375"/>
      <c r="J17" s="375"/>
      <c r="K17" s="386">
        <v>5</v>
      </c>
      <c r="L17" s="435">
        <f t="shared" ref="L17" si="4">SUM(E17:K18)</f>
        <v>1153</v>
      </c>
      <c r="M17" s="437"/>
    </row>
    <row r="18" spans="1:13" ht="17.25" customHeight="1">
      <c r="A18" s="440"/>
      <c r="B18" s="434"/>
      <c r="C18" s="353" t="s">
        <v>393</v>
      </c>
      <c r="D18" s="353" t="s">
        <v>676</v>
      </c>
      <c r="E18" s="355"/>
      <c r="F18" s="355"/>
      <c r="G18" s="355" t="s">
        <v>696</v>
      </c>
      <c r="H18" s="355" t="s">
        <v>696</v>
      </c>
      <c r="I18" s="375">
        <v>40</v>
      </c>
      <c r="J18" s="375">
        <v>8</v>
      </c>
      <c r="K18" s="386"/>
      <c r="L18" s="436"/>
      <c r="M18" s="438"/>
    </row>
    <row r="19" spans="1:13" ht="17.25" customHeight="1">
      <c r="A19" s="440"/>
      <c r="B19" s="433">
        <v>3.17</v>
      </c>
      <c r="C19" s="353" t="s">
        <v>393</v>
      </c>
      <c r="D19" s="353" t="s">
        <v>676</v>
      </c>
      <c r="E19" s="355">
        <v>1000</v>
      </c>
      <c r="F19" s="355">
        <v>100</v>
      </c>
      <c r="G19" s="355" t="s">
        <v>696</v>
      </c>
      <c r="H19" s="355" t="s">
        <v>696</v>
      </c>
      <c r="I19" s="375"/>
      <c r="J19" s="375"/>
      <c r="K19" s="386">
        <v>5</v>
      </c>
      <c r="L19" s="435">
        <f>SUM(E19:K20)</f>
        <v>1153</v>
      </c>
      <c r="M19" s="437"/>
    </row>
    <row r="20" spans="1:13" ht="17.25" customHeight="1">
      <c r="A20" s="440"/>
      <c r="B20" s="434"/>
      <c r="C20" s="353" t="s">
        <v>394</v>
      </c>
      <c r="D20" s="353" t="s">
        <v>676</v>
      </c>
      <c r="E20" s="355"/>
      <c r="F20" s="355"/>
      <c r="G20" s="355" t="s">
        <v>696</v>
      </c>
      <c r="H20" s="355" t="s">
        <v>696</v>
      </c>
      <c r="I20" s="375">
        <v>40</v>
      </c>
      <c r="J20" s="375">
        <v>8</v>
      </c>
      <c r="K20" s="386"/>
      <c r="L20" s="436"/>
      <c r="M20" s="438"/>
    </row>
    <row r="21" spans="1:13" ht="19.5" thickBot="1">
      <c r="A21" s="441"/>
      <c r="B21" s="356">
        <v>4.17</v>
      </c>
      <c r="C21" s="356" t="s">
        <v>394</v>
      </c>
      <c r="D21" s="356" t="s">
        <v>676</v>
      </c>
      <c r="E21" s="357">
        <v>1000</v>
      </c>
      <c r="F21" s="357">
        <v>100</v>
      </c>
      <c r="G21" s="357" t="s">
        <v>696</v>
      </c>
      <c r="H21" s="357" t="s">
        <v>696</v>
      </c>
      <c r="I21" s="376"/>
      <c r="J21" s="376"/>
      <c r="K21" s="387">
        <v>5</v>
      </c>
      <c r="L21" s="357">
        <f>SUM(E21:K21)</f>
        <v>1105</v>
      </c>
      <c r="M21" s="368" t="s">
        <v>691</v>
      </c>
    </row>
    <row r="22" spans="1:13" ht="19.5" thickTop="1">
      <c r="A22" s="448" t="s">
        <v>677</v>
      </c>
      <c r="B22" s="358">
        <v>4.17</v>
      </c>
      <c r="C22" s="358" t="s">
        <v>671</v>
      </c>
      <c r="D22" s="358" t="s">
        <v>672</v>
      </c>
      <c r="E22" s="359"/>
      <c r="F22" s="359"/>
      <c r="G22" s="359" t="s">
        <v>696</v>
      </c>
      <c r="H22" s="359" t="s">
        <v>696</v>
      </c>
      <c r="I22" s="377">
        <v>40</v>
      </c>
      <c r="J22" s="377">
        <v>8</v>
      </c>
      <c r="K22" s="388"/>
      <c r="L22" s="360">
        <f>SUM(E22:K22)</f>
        <v>48</v>
      </c>
      <c r="M22" s="367" t="s">
        <v>691</v>
      </c>
    </row>
    <row r="23" spans="1:13" ht="17.25" customHeight="1">
      <c r="A23" s="449"/>
      <c r="B23" s="433">
        <v>5.17</v>
      </c>
      <c r="C23" s="353" t="s">
        <v>678</v>
      </c>
      <c r="D23" s="353" t="s">
        <v>672</v>
      </c>
      <c r="E23" s="355">
        <v>1000</v>
      </c>
      <c r="F23" s="355">
        <v>100</v>
      </c>
      <c r="G23" s="355" t="s">
        <v>696</v>
      </c>
      <c r="H23" s="355" t="s">
        <v>696</v>
      </c>
      <c r="I23" s="375"/>
      <c r="J23" s="375"/>
      <c r="K23" s="386">
        <v>5</v>
      </c>
      <c r="L23" s="435">
        <f>SUM(E23:K24)</f>
        <v>1153</v>
      </c>
      <c r="M23" s="437"/>
    </row>
    <row r="24" spans="1:13" ht="17.25" customHeight="1">
      <c r="A24" s="449"/>
      <c r="B24" s="434"/>
      <c r="C24" s="353" t="s">
        <v>679</v>
      </c>
      <c r="D24" s="353" t="s">
        <v>672</v>
      </c>
      <c r="E24" s="355"/>
      <c r="F24" s="355"/>
      <c r="G24" s="355" t="s">
        <v>696</v>
      </c>
      <c r="H24" s="355" t="s">
        <v>696</v>
      </c>
      <c r="I24" s="375">
        <v>40</v>
      </c>
      <c r="J24" s="375">
        <v>8</v>
      </c>
      <c r="K24" s="386"/>
      <c r="L24" s="436"/>
      <c r="M24" s="438"/>
    </row>
    <row r="25" spans="1:13" ht="17.25" customHeight="1">
      <c r="A25" s="449"/>
      <c r="B25" s="433">
        <v>6.17</v>
      </c>
      <c r="C25" s="353" t="s">
        <v>679</v>
      </c>
      <c r="D25" s="353" t="s">
        <v>672</v>
      </c>
      <c r="E25" s="355">
        <v>1000</v>
      </c>
      <c r="F25" s="355">
        <v>100</v>
      </c>
      <c r="G25" s="355" t="s">
        <v>696</v>
      </c>
      <c r="H25" s="355" t="s">
        <v>696</v>
      </c>
      <c r="I25" s="375"/>
      <c r="J25" s="375"/>
      <c r="K25" s="386">
        <v>5</v>
      </c>
      <c r="L25" s="435">
        <f t="shared" ref="L25" si="5">SUM(E25:K26)</f>
        <v>1153</v>
      </c>
      <c r="M25" s="437"/>
    </row>
    <row r="26" spans="1:13" ht="17.25" customHeight="1">
      <c r="A26" s="449"/>
      <c r="B26" s="434"/>
      <c r="C26" s="353" t="s">
        <v>680</v>
      </c>
      <c r="D26" s="353" t="s">
        <v>672</v>
      </c>
      <c r="E26" s="355"/>
      <c r="F26" s="355"/>
      <c r="G26" s="355" t="s">
        <v>696</v>
      </c>
      <c r="H26" s="355" t="s">
        <v>696</v>
      </c>
      <c r="I26" s="375">
        <v>40</v>
      </c>
      <c r="J26" s="375">
        <v>8</v>
      </c>
      <c r="K26" s="386"/>
      <c r="L26" s="436"/>
      <c r="M26" s="438"/>
    </row>
    <row r="27" spans="1:13" ht="17.25" customHeight="1">
      <c r="A27" s="449"/>
      <c r="B27" s="433">
        <v>7.17</v>
      </c>
      <c r="C27" s="353" t="s">
        <v>680</v>
      </c>
      <c r="D27" s="353" t="s">
        <v>672</v>
      </c>
      <c r="E27" s="355">
        <v>1000</v>
      </c>
      <c r="F27" s="355">
        <v>100</v>
      </c>
      <c r="G27" s="355" t="s">
        <v>696</v>
      </c>
      <c r="H27" s="355" t="s">
        <v>696</v>
      </c>
      <c r="I27" s="375"/>
      <c r="J27" s="375"/>
      <c r="K27" s="386">
        <v>5</v>
      </c>
      <c r="L27" s="435">
        <f t="shared" ref="L27" si="6">SUM(E27:K28)</f>
        <v>1153</v>
      </c>
      <c r="M27" s="437"/>
    </row>
    <row r="28" spans="1:13" ht="17.25" customHeight="1">
      <c r="A28" s="449"/>
      <c r="B28" s="434"/>
      <c r="C28" s="353" t="s">
        <v>681</v>
      </c>
      <c r="D28" s="353" t="s">
        <v>672</v>
      </c>
      <c r="E28" s="355"/>
      <c r="F28" s="355"/>
      <c r="G28" s="355" t="s">
        <v>696</v>
      </c>
      <c r="H28" s="355" t="s">
        <v>696</v>
      </c>
      <c r="I28" s="375">
        <v>40</v>
      </c>
      <c r="J28" s="375">
        <v>8</v>
      </c>
      <c r="K28" s="386"/>
      <c r="L28" s="436"/>
      <c r="M28" s="438"/>
    </row>
    <row r="29" spans="1:13" ht="17.25" customHeight="1">
      <c r="A29" s="449"/>
      <c r="B29" s="433">
        <v>8.17</v>
      </c>
      <c r="C29" s="353" t="s">
        <v>681</v>
      </c>
      <c r="D29" s="353" t="s">
        <v>672</v>
      </c>
      <c r="E29" s="355">
        <v>1000</v>
      </c>
      <c r="F29" s="355">
        <v>100</v>
      </c>
      <c r="G29" s="355" t="s">
        <v>696</v>
      </c>
      <c r="H29" s="355" t="s">
        <v>696</v>
      </c>
      <c r="I29" s="375"/>
      <c r="J29" s="375"/>
      <c r="K29" s="386">
        <v>5</v>
      </c>
      <c r="L29" s="435">
        <f t="shared" ref="L29" si="7">SUM(E29:K30)</f>
        <v>1153</v>
      </c>
      <c r="M29" s="437"/>
    </row>
    <row r="30" spans="1:13" ht="17.25" customHeight="1">
      <c r="A30" s="449"/>
      <c r="B30" s="434"/>
      <c r="C30" s="353" t="s">
        <v>682</v>
      </c>
      <c r="D30" s="353" t="s">
        <v>672</v>
      </c>
      <c r="E30" s="355"/>
      <c r="F30" s="355"/>
      <c r="G30" s="355" t="s">
        <v>696</v>
      </c>
      <c r="H30" s="355" t="s">
        <v>696</v>
      </c>
      <c r="I30" s="375">
        <v>40</v>
      </c>
      <c r="J30" s="375">
        <v>8</v>
      </c>
      <c r="K30" s="386"/>
      <c r="L30" s="436"/>
      <c r="M30" s="438"/>
    </row>
    <row r="31" spans="1:13" ht="17.25" customHeight="1">
      <c r="A31" s="449"/>
      <c r="B31" s="433">
        <v>9.17</v>
      </c>
      <c r="C31" s="353" t="s">
        <v>682</v>
      </c>
      <c r="D31" s="353" t="s">
        <v>672</v>
      </c>
      <c r="E31" s="355">
        <v>1000</v>
      </c>
      <c r="F31" s="355">
        <v>100</v>
      </c>
      <c r="G31" s="355" t="s">
        <v>696</v>
      </c>
      <c r="H31" s="355" t="s">
        <v>696</v>
      </c>
      <c r="I31" s="375"/>
      <c r="J31" s="375"/>
      <c r="K31" s="386">
        <v>5</v>
      </c>
      <c r="L31" s="435">
        <f t="shared" ref="L31" si="8">SUM(E31:K32)</f>
        <v>1153</v>
      </c>
      <c r="M31" s="437"/>
    </row>
    <row r="32" spans="1:13" ht="17.25" customHeight="1">
      <c r="A32" s="449"/>
      <c r="B32" s="434"/>
      <c r="C32" s="353" t="s">
        <v>683</v>
      </c>
      <c r="D32" s="353" t="s">
        <v>676</v>
      </c>
      <c r="E32" s="355"/>
      <c r="F32" s="355"/>
      <c r="G32" s="355" t="s">
        <v>696</v>
      </c>
      <c r="H32" s="355" t="s">
        <v>696</v>
      </c>
      <c r="I32" s="375">
        <v>40</v>
      </c>
      <c r="J32" s="375">
        <v>8</v>
      </c>
      <c r="K32" s="386"/>
      <c r="L32" s="436"/>
      <c r="M32" s="438"/>
    </row>
    <row r="33" spans="1:13" ht="17.25" customHeight="1">
      <c r="A33" s="449"/>
      <c r="B33" s="433">
        <v>10.17</v>
      </c>
      <c r="C33" s="353" t="s">
        <v>683</v>
      </c>
      <c r="D33" s="353" t="s">
        <v>676</v>
      </c>
      <c r="E33" s="355">
        <v>1000</v>
      </c>
      <c r="F33" s="355">
        <v>100</v>
      </c>
      <c r="G33" s="355" t="s">
        <v>696</v>
      </c>
      <c r="H33" s="364" t="s">
        <v>696</v>
      </c>
      <c r="I33" s="375"/>
      <c r="J33" s="375"/>
      <c r="K33" s="386">
        <v>5</v>
      </c>
      <c r="L33" s="435">
        <f>SUM(E33:K34)</f>
        <v>1153</v>
      </c>
      <c r="M33" s="437"/>
    </row>
    <row r="34" spans="1:13" ht="17.25" customHeight="1">
      <c r="A34" s="449"/>
      <c r="B34" s="434"/>
      <c r="C34" s="353" t="s">
        <v>684</v>
      </c>
      <c r="D34" s="353" t="s">
        <v>676</v>
      </c>
      <c r="E34" s="355"/>
      <c r="F34" s="355"/>
      <c r="G34" s="355" t="s">
        <v>696</v>
      </c>
      <c r="H34" s="355" t="s">
        <v>696</v>
      </c>
      <c r="I34" s="375">
        <v>40</v>
      </c>
      <c r="J34" s="375">
        <v>8</v>
      </c>
      <c r="K34" s="386"/>
      <c r="L34" s="436"/>
      <c r="M34" s="438"/>
    </row>
    <row r="35" spans="1:13" ht="17.25" customHeight="1">
      <c r="A35" s="449"/>
      <c r="B35" s="433">
        <v>11.17</v>
      </c>
      <c r="C35" s="353" t="s">
        <v>684</v>
      </c>
      <c r="D35" s="353" t="s">
        <v>676</v>
      </c>
      <c r="E35" s="355">
        <v>1000</v>
      </c>
      <c r="F35" s="355">
        <v>100</v>
      </c>
      <c r="G35" s="355" t="s">
        <v>696</v>
      </c>
      <c r="H35" s="355" t="s">
        <v>696</v>
      </c>
      <c r="I35" s="375"/>
      <c r="J35" s="375"/>
      <c r="K35" s="386">
        <v>5</v>
      </c>
      <c r="L35" s="435">
        <f>SUM(E35:K36)</f>
        <v>1153</v>
      </c>
      <c r="M35" s="437"/>
    </row>
    <row r="36" spans="1:13" ht="17.25" customHeight="1">
      <c r="A36" s="449"/>
      <c r="B36" s="434"/>
      <c r="C36" s="353" t="s">
        <v>685</v>
      </c>
      <c r="D36" s="353" t="s">
        <v>676</v>
      </c>
      <c r="E36" s="355"/>
      <c r="F36" s="355"/>
      <c r="G36" s="355" t="s">
        <v>696</v>
      </c>
      <c r="H36" s="355" t="s">
        <v>696</v>
      </c>
      <c r="I36" s="375">
        <v>40</v>
      </c>
      <c r="J36" s="375">
        <v>8</v>
      </c>
      <c r="K36" s="386"/>
      <c r="L36" s="436"/>
      <c r="M36" s="438"/>
    </row>
    <row r="37" spans="1:13" ht="17.25" customHeight="1">
      <c r="A37" s="449"/>
      <c r="B37" s="433">
        <v>12.17</v>
      </c>
      <c r="C37" s="353" t="s">
        <v>685</v>
      </c>
      <c r="D37" s="353" t="s">
        <v>676</v>
      </c>
      <c r="E37" s="355">
        <v>1000</v>
      </c>
      <c r="F37" s="355">
        <v>100</v>
      </c>
      <c r="G37" s="355" t="s">
        <v>696</v>
      </c>
      <c r="H37" s="355" t="s">
        <v>696</v>
      </c>
      <c r="I37" s="375"/>
      <c r="J37" s="375"/>
      <c r="K37" s="386">
        <v>5</v>
      </c>
      <c r="L37" s="435">
        <f>SUM(E37:K38)</f>
        <v>1153</v>
      </c>
      <c r="M37" s="437"/>
    </row>
    <row r="38" spans="1:13" ht="17.25" customHeight="1">
      <c r="A38" s="449"/>
      <c r="B38" s="434"/>
      <c r="C38" s="353" t="s">
        <v>686</v>
      </c>
      <c r="D38" s="353" t="s">
        <v>676</v>
      </c>
      <c r="E38" s="355"/>
      <c r="F38" s="355"/>
      <c r="G38" s="355" t="s">
        <v>696</v>
      </c>
      <c r="H38" s="355" t="s">
        <v>696</v>
      </c>
      <c r="I38" s="375">
        <v>40</v>
      </c>
      <c r="J38" s="375">
        <v>8</v>
      </c>
      <c r="K38" s="386"/>
      <c r="L38" s="436"/>
      <c r="M38" s="438"/>
    </row>
    <row r="39" spans="1:13" ht="17.25" customHeight="1">
      <c r="A39" s="449"/>
      <c r="B39" s="433">
        <v>1.17</v>
      </c>
      <c r="C39" s="353" t="s">
        <v>686</v>
      </c>
      <c r="D39" s="353" t="s">
        <v>676</v>
      </c>
      <c r="E39" s="355">
        <v>1000</v>
      </c>
      <c r="F39" s="355">
        <v>100</v>
      </c>
      <c r="G39" s="355" t="s">
        <v>696</v>
      </c>
      <c r="H39" s="355" t="s">
        <v>696</v>
      </c>
      <c r="I39" s="375"/>
      <c r="J39" s="375"/>
      <c r="K39" s="386">
        <v>5</v>
      </c>
      <c r="L39" s="435">
        <f t="shared" ref="L39" si="9">SUM(E39:K40)</f>
        <v>1153</v>
      </c>
      <c r="M39" s="437"/>
    </row>
    <row r="40" spans="1:13" ht="17.25" customHeight="1">
      <c r="A40" s="449"/>
      <c r="B40" s="434"/>
      <c r="C40" s="353" t="s">
        <v>687</v>
      </c>
      <c r="D40" s="353" t="s">
        <v>676</v>
      </c>
      <c r="E40" s="355"/>
      <c r="F40" s="355"/>
      <c r="G40" s="355" t="s">
        <v>696</v>
      </c>
      <c r="H40" s="355" t="s">
        <v>696</v>
      </c>
      <c r="I40" s="375">
        <v>40</v>
      </c>
      <c r="J40" s="375">
        <v>8</v>
      </c>
      <c r="K40" s="386"/>
      <c r="L40" s="436"/>
      <c r="M40" s="438"/>
    </row>
    <row r="41" spans="1:13" ht="17.25" customHeight="1">
      <c r="A41" s="449"/>
      <c r="B41" s="433">
        <v>2.17</v>
      </c>
      <c r="C41" s="353" t="s">
        <v>687</v>
      </c>
      <c r="D41" s="353" t="s">
        <v>676</v>
      </c>
      <c r="E41" s="355">
        <v>1000</v>
      </c>
      <c r="F41" s="355">
        <v>100</v>
      </c>
      <c r="G41" s="355" t="s">
        <v>696</v>
      </c>
      <c r="H41" s="355" t="s">
        <v>696</v>
      </c>
      <c r="I41" s="375"/>
      <c r="J41" s="375"/>
      <c r="K41" s="386">
        <v>5</v>
      </c>
      <c r="L41" s="435">
        <f t="shared" ref="L41" si="10">SUM(E41:K42)</f>
        <v>1153</v>
      </c>
      <c r="M41" s="437"/>
    </row>
    <row r="42" spans="1:13" ht="17.25" customHeight="1">
      <c r="A42" s="449"/>
      <c r="B42" s="434"/>
      <c r="C42" s="353" t="s">
        <v>688</v>
      </c>
      <c r="D42" s="353" t="s">
        <v>676</v>
      </c>
      <c r="E42" s="355"/>
      <c r="F42" s="355"/>
      <c r="G42" s="355" t="s">
        <v>696</v>
      </c>
      <c r="H42" s="355" t="s">
        <v>696</v>
      </c>
      <c r="I42" s="375">
        <v>40</v>
      </c>
      <c r="J42" s="375">
        <v>8</v>
      </c>
      <c r="K42" s="386"/>
      <c r="L42" s="436"/>
      <c r="M42" s="438"/>
    </row>
    <row r="43" spans="1:13" ht="17.25" customHeight="1">
      <c r="A43" s="449"/>
      <c r="B43" s="433">
        <v>3.17</v>
      </c>
      <c r="C43" s="353" t="s">
        <v>688</v>
      </c>
      <c r="D43" s="353" t="s">
        <v>676</v>
      </c>
      <c r="E43" s="355">
        <v>1000</v>
      </c>
      <c r="F43" s="355">
        <v>100</v>
      </c>
      <c r="G43" s="355" t="s">
        <v>696</v>
      </c>
      <c r="H43" s="355" t="s">
        <v>696</v>
      </c>
      <c r="I43" s="375"/>
      <c r="J43" s="375"/>
      <c r="K43" s="386">
        <v>5</v>
      </c>
      <c r="L43" s="435">
        <f t="shared" ref="L43" si="11">SUM(E43:K44)</f>
        <v>1153</v>
      </c>
      <c r="M43" s="437"/>
    </row>
    <row r="44" spans="1:13" ht="17.25" customHeight="1">
      <c r="A44" s="449"/>
      <c r="B44" s="434"/>
      <c r="C44" s="353" t="s">
        <v>689</v>
      </c>
      <c r="D44" s="353" t="s">
        <v>676</v>
      </c>
      <c r="E44" s="355"/>
      <c r="F44" s="355"/>
      <c r="G44" s="355" t="s">
        <v>696</v>
      </c>
      <c r="H44" s="355" t="s">
        <v>696</v>
      </c>
      <c r="I44" s="375">
        <v>40</v>
      </c>
      <c r="J44" s="375">
        <v>8</v>
      </c>
      <c r="K44" s="386"/>
      <c r="L44" s="436"/>
      <c r="M44" s="438"/>
    </row>
    <row r="45" spans="1:13" ht="19.5" thickBot="1">
      <c r="A45" s="450"/>
      <c r="B45" s="356">
        <v>4.17</v>
      </c>
      <c r="C45" s="356" t="s">
        <v>394</v>
      </c>
      <c r="D45" s="356" t="s">
        <v>676</v>
      </c>
      <c r="E45" s="357">
        <v>1000</v>
      </c>
      <c r="F45" s="357">
        <v>100</v>
      </c>
      <c r="G45" s="357" t="s">
        <v>696</v>
      </c>
      <c r="H45" s="357" t="s">
        <v>696</v>
      </c>
      <c r="I45" s="376"/>
      <c r="J45" s="376"/>
      <c r="K45" s="387">
        <v>5</v>
      </c>
      <c r="L45" s="357">
        <f>SUM(E45:K45)</f>
        <v>1105</v>
      </c>
      <c r="M45" s="368" t="s">
        <v>691</v>
      </c>
    </row>
    <row r="46" spans="1:13" ht="19.5" thickTop="1">
      <c r="A46" s="379" t="s">
        <v>690</v>
      </c>
      <c r="B46" s="361">
        <v>4.17</v>
      </c>
      <c r="C46" s="361" t="s">
        <v>671</v>
      </c>
      <c r="D46" s="361" t="s">
        <v>672</v>
      </c>
      <c r="E46" s="360"/>
      <c r="F46" s="360"/>
      <c r="G46" s="360" t="s">
        <v>696</v>
      </c>
      <c r="H46" s="360" t="s">
        <v>696</v>
      </c>
      <c r="I46" s="378">
        <v>40</v>
      </c>
      <c r="J46" s="378">
        <v>8</v>
      </c>
      <c r="K46" s="389"/>
      <c r="L46" s="360">
        <f>SUM(E46:K46)</f>
        <v>48</v>
      </c>
      <c r="M46" s="367" t="s">
        <v>691</v>
      </c>
    </row>
  </sheetData>
  <mergeCells count="53">
    <mergeCell ref="M39:M40"/>
    <mergeCell ref="B41:B42"/>
    <mergeCell ref="L41:L42"/>
    <mergeCell ref="M41:M42"/>
    <mergeCell ref="B43:B44"/>
    <mergeCell ref="L43:L44"/>
    <mergeCell ref="M43:M44"/>
    <mergeCell ref="B39:B40"/>
    <mergeCell ref="L39:L40"/>
    <mergeCell ref="B35:B36"/>
    <mergeCell ref="L35:L36"/>
    <mergeCell ref="M35:M36"/>
    <mergeCell ref="B37:B38"/>
    <mergeCell ref="L37:L38"/>
    <mergeCell ref="M37:M38"/>
    <mergeCell ref="M31:M32"/>
    <mergeCell ref="B33:B34"/>
    <mergeCell ref="L33:L34"/>
    <mergeCell ref="M33:M34"/>
    <mergeCell ref="B29:B30"/>
    <mergeCell ref="L29:L30"/>
    <mergeCell ref="B19:B20"/>
    <mergeCell ref="L19:L20"/>
    <mergeCell ref="M19:M20"/>
    <mergeCell ref="A22:A45"/>
    <mergeCell ref="B23:B24"/>
    <mergeCell ref="L23:L24"/>
    <mergeCell ref="M23:M24"/>
    <mergeCell ref="B25:B26"/>
    <mergeCell ref="L25:L26"/>
    <mergeCell ref="M25:M26"/>
    <mergeCell ref="B27:B28"/>
    <mergeCell ref="L27:L28"/>
    <mergeCell ref="M27:M28"/>
    <mergeCell ref="M29:M30"/>
    <mergeCell ref="B31:B32"/>
    <mergeCell ref="L31:L32"/>
    <mergeCell ref="B17:B18"/>
    <mergeCell ref="L17:L18"/>
    <mergeCell ref="M17:M18"/>
    <mergeCell ref="A4:A21"/>
    <mergeCell ref="B9:B10"/>
    <mergeCell ref="L9:L10"/>
    <mergeCell ref="M9:M10"/>
    <mergeCell ref="B11:B12"/>
    <mergeCell ref="L11:L12"/>
    <mergeCell ref="M11:M12"/>
    <mergeCell ref="B13:B14"/>
    <mergeCell ref="L13:L14"/>
    <mergeCell ref="M13:M14"/>
    <mergeCell ref="B15:B16"/>
    <mergeCell ref="L15:L16"/>
    <mergeCell ref="M15:M16"/>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C000"/>
    <pageSetUpPr fitToPage="1"/>
  </sheetPr>
  <dimension ref="A1:Z116"/>
  <sheetViews>
    <sheetView showGridLines="0" topLeftCell="A34" zoomScale="70" zoomScaleNormal="70" zoomScaleSheetLayoutView="70" zoomScalePageLayoutView="70" workbookViewId="0">
      <selection activeCell="K55" sqref="K55"/>
    </sheetView>
  </sheetViews>
  <sheetFormatPr defaultColWidth="9" defaultRowHeight="19.5"/>
  <cols>
    <col min="1" max="1" width="3" style="24" customWidth="1"/>
    <col min="2" max="2" width="4" style="24" customWidth="1"/>
    <col min="3" max="3" width="16.375" style="24" customWidth="1"/>
    <col min="4" max="16" width="12.875" style="24" customWidth="1"/>
    <col min="17" max="17" width="20.5" style="24" customWidth="1"/>
    <col min="18" max="18" width="22.5" style="24" customWidth="1"/>
    <col min="19" max="16384" width="9" style="24"/>
  </cols>
  <sheetData>
    <row r="1" spans="1:26" ht="47.45" customHeight="1">
      <c r="A1" s="119"/>
      <c r="B1" s="431" t="s">
        <v>762</v>
      </c>
      <c r="C1" s="432"/>
      <c r="D1" s="432"/>
      <c r="E1" s="126" t="s">
        <v>17</v>
      </c>
      <c r="F1" s="126"/>
      <c r="G1" s="126"/>
      <c r="H1" s="126"/>
      <c r="I1" s="126"/>
      <c r="J1" s="126"/>
      <c r="K1" s="126"/>
      <c r="L1" s="126"/>
      <c r="M1" s="126"/>
      <c r="N1" s="126"/>
      <c r="O1" s="126"/>
      <c r="P1" s="126"/>
      <c r="Q1" s="126"/>
      <c r="R1" s="155"/>
      <c r="S1" s="119"/>
      <c r="T1" s="119"/>
      <c r="U1" s="119"/>
      <c r="V1" s="119"/>
      <c r="W1" s="119"/>
      <c r="X1" s="119"/>
      <c r="Y1" s="119"/>
      <c r="Z1" s="119"/>
    </row>
    <row r="2" spans="1:26" ht="21" customHeight="1">
      <c r="A2" s="119"/>
      <c r="B2" s="131"/>
      <c r="C2" s="26"/>
      <c r="D2" s="26"/>
      <c r="E2" s="26"/>
      <c r="F2" s="26"/>
      <c r="G2" s="196" t="s">
        <v>18</v>
      </c>
      <c r="H2" s="27"/>
      <c r="I2" s="192" t="s">
        <v>19</v>
      </c>
      <c r="J2" s="26"/>
      <c r="K2" s="26"/>
      <c r="L2" s="26"/>
      <c r="M2" s="26"/>
      <c r="N2" s="26"/>
      <c r="O2" s="26"/>
      <c r="P2" s="26"/>
      <c r="Q2" s="26"/>
      <c r="R2" s="130"/>
      <c r="S2" s="119"/>
      <c r="T2" s="119"/>
      <c r="U2" s="119"/>
      <c r="V2" s="119"/>
      <c r="W2" s="119"/>
      <c r="X2" s="119"/>
      <c r="Y2" s="119"/>
      <c r="Z2" s="119"/>
    </row>
    <row r="3" spans="1:26" ht="30.6" customHeight="1">
      <c r="A3" s="119"/>
      <c r="B3" s="131"/>
      <c r="C3" s="25" t="s">
        <v>20</v>
      </c>
      <c r="D3" s="26"/>
      <c r="E3" s="26"/>
      <c r="G3" s="196"/>
      <c r="H3" s="26"/>
      <c r="I3" s="192"/>
      <c r="J3" s="26"/>
      <c r="K3" s="26"/>
      <c r="L3" s="26"/>
      <c r="M3" s="26"/>
      <c r="N3" s="26"/>
      <c r="O3" s="26"/>
      <c r="P3" s="26"/>
      <c r="Q3" s="26"/>
      <c r="R3" s="130"/>
      <c r="S3" s="119"/>
      <c r="T3" s="119"/>
      <c r="U3" s="119"/>
      <c r="V3" s="119"/>
      <c r="W3" s="119"/>
      <c r="X3" s="119"/>
      <c r="Y3" s="119"/>
      <c r="Z3" s="119"/>
    </row>
    <row r="4" spans="1:26" ht="27" customHeight="1">
      <c r="A4" s="119"/>
      <c r="B4" s="129"/>
      <c r="C4" s="451" t="s">
        <v>21</v>
      </c>
      <c r="D4" s="451"/>
      <c r="E4" s="454"/>
      <c r="F4" s="454"/>
      <c r="G4" s="455" t="s">
        <v>22</v>
      </c>
      <c r="H4" s="451"/>
      <c r="I4" s="454"/>
      <c r="J4" s="454"/>
      <c r="K4" s="454"/>
      <c r="N4" s="26"/>
      <c r="O4" s="26"/>
      <c r="P4" s="26"/>
      <c r="Q4" s="26"/>
      <c r="R4" s="130"/>
      <c r="S4" s="119"/>
      <c r="T4" s="119"/>
      <c r="U4" s="119"/>
      <c r="V4" s="119"/>
      <c r="W4" s="119"/>
      <c r="X4" s="119"/>
      <c r="Y4" s="119"/>
      <c r="Z4" s="119"/>
    </row>
    <row r="5" spans="1:26" ht="27" customHeight="1">
      <c r="A5" s="119"/>
      <c r="B5" s="129"/>
      <c r="C5" s="187"/>
      <c r="D5" s="187"/>
      <c r="E5" s="186"/>
      <c r="F5" s="186"/>
      <c r="G5" s="187"/>
      <c r="H5" s="187"/>
      <c r="I5" s="108"/>
      <c r="J5" s="108"/>
      <c r="K5" s="108"/>
      <c r="L5" s="29"/>
      <c r="M5" s="26"/>
      <c r="N5" s="26"/>
      <c r="O5" s="26"/>
      <c r="P5" s="26"/>
      <c r="Q5" s="26"/>
      <c r="R5" s="130"/>
      <c r="S5" s="119"/>
      <c r="T5" s="119"/>
      <c r="U5" s="119"/>
      <c r="V5" s="119"/>
      <c r="W5" s="119"/>
      <c r="X5" s="119"/>
      <c r="Y5" s="119"/>
      <c r="Z5" s="119"/>
    </row>
    <row r="6" spans="1:26" ht="22.15" customHeight="1">
      <c r="A6" s="170"/>
      <c r="B6" s="131"/>
      <c r="C6" s="108" t="s">
        <v>623</v>
      </c>
      <c r="P6" s="26"/>
      <c r="Q6" s="26"/>
      <c r="R6" s="130"/>
      <c r="S6" s="119"/>
      <c r="T6" s="119"/>
      <c r="U6" s="119"/>
      <c r="V6" s="119"/>
      <c r="W6" s="119"/>
      <c r="X6" s="119"/>
      <c r="Y6" s="119"/>
      <c r="Z6" s="119"/>
    </row>
    <row r="7" spans="1:26" ht="22.15" customHeight="1">
      <c r="A7" s="170"/>
      <c r="B7" s="131"/>
      <c r="C7" s="24" t="s">
        <v>624</v>
      </c>
      <c r="E7" s="36"/>
      <c r="P7" s="26"/>
      <c r="Q7" s="26"/>
      <c r="R7" s="130"/>
      <c r="S7" s="119"/>
      <c r="T7" s="119"/>
      <c r="U7" s="119"/>
      <c r="V7" s="119"/>
      <c r="W7" s="119"/>
      <c r="X7" s="119"/>
      <c r="Y7" s="119"/>
      <c r="Z7" s="119"/>
    </row>
    <row r="8" spans="1:26" ht="22.15" customHeight="1">
      <c r="A8" s="170"/>
      <c r="B8" s="131"/>
      <c r="C8" s="24" t="s">
        <v>625</v>
      </c>
      <c r="E8" s="36"/>
      <c r="J8" s="332" t="s">
        <v>630</v>
      </c>
      <c r="P8" s="26"/>
      <c r="Q8" s="26"/>
      <c r="R8" s="130"/>
      <c r="S8" s="119"/>
      <c r="T8" s="119"/>
      <c r="U8" s="119"/>
      <c r="V8" s="119"/>
      <c r="W8" s="119"/>
      <c r="X8" s="119"/>
      <c r="Y8" s="119"/>
      <c r="Z8" s="119"/>
    </row>
    <row r="9" spans="1:26" ht="13.15" customHeight="1">
      <c r="A9" s="119"/>
      <c r="B9" s="129"/>
      <c r="C9" s="26"/>
      <c r="D9" s="26"/>
      <c r="E9" s="26"/>
      <c r="F9" s="26"/>
      <c r="G9" s="26"/>
      <c r="H9" s="26"/>
      <c r="I9" s="26"/>
      <c r="J9" s="26"/>
      <c r="K9" s="26"/>
      <c r="L9" s="26"/>
      <c r="M9" s="26"/>
      <c r="N9" s="26"/>
      <c r="O9" s="26"/>
      <c r="P9" s="26"/>
      <c r="Q9" s="26"/>
      <c r="R9" s="135"/>
      <c r="S9" s="119"/>
      <c r="T9" s="119"/>
      <c r="U9" s="119"/>
      <c r="V9" s="119"/>
      <c r="W9" s="119"/>
      <c r="X9" s="119"/>
      <c r="Y9" s="119"/>
      <c r="Z9" s="119"/>
    </row>
    <row r="10" spans="1:26" ht="13.35" customHeight="1">
      <c r="A10" s="119"/>
      <c r="B10" s="133"/>
      <c r="C10" s="56"/>
      <c r="D10" s="55"/>
      <c r="E10" s="55"/>
      <c r="F10" s="55"/>
      <c r="G10" s="55"/>
      <c r="H10" s="55"/>
      <c r="I10" s="55"/>
      <c r="J10" s="55"/>
      <c r="K10" s="55"/>
      <c r="L10" s="54"/>
      <c r="M10" s="54"/>
      <c r="N10" s="54"/>
      <c r="O10" s="54"/>
      <c r="P10" s="55"/>
      <c r="Q10" s="54"/>
      <c r="R10" s="134"/>
      <c r="S10" s="119"/>
      <c r="T10" s="119"/>
      <c r="U10" s="119"/>
      <c r="V10" s="119"/>
      <c r="W10" s="119"/>
      <c r="X10" s="119"/>
      <c r="Y10" s="119"/>
      <c r="Z10" s="119"/>
    </row>
    <row r="11" spans="1:26" ht="13.35" customHeight="1">
      <c r="A11" s="119"/>
      <c r="B11" s="132"/>
      <c r="C11" s="26"/>
      <c r="D11" s="29"/>
      <c r="E11" s="40"/>
      <c r="F11" s="41"/>
      <c r="G11" s="42"/>
      <c r="H11" s="42"/>
      <c r="I11" s="26"/>
      <c r="J11" s="26"/>
      <c r="K11" s="26"/>
      <c r="L11" s="26"/>
      <c r="M11" s="26"/>
      <c r="N11" s="26"/>
      <c r="O11" s="26"/>
      <c r="P11" s="26"/>
      <c r="Q11" s="26"/>
      <c r="R11" s="130"/>
      <c r="S11" s="119"/>
      <c r="T11" s="119"/>
      <c r="U11" s="119"/>
      <c r="V11" s="119"/>
      <c r="W11" s="119"/>
      <c r="X11" s="119"/>
      <c r="Y11" s="119"/>
      <c r="Z11" s="119"/>
    </row>
    <row r="12" spans="1:26" ht="20.25" customHeight="1">
      <c r="A12" s="119"/>
      <c r="B12" s="131"/>
      <c r="C12" s="25" t="s">
        <v>23</v>
      </c>
      <c r="D12" s="26"/>
      <c r="E12" s="26"/>
      <c r="H12" s="196" t="s">
        <v>18</v>
      </c>
      <c r="I12" s="27"/>
      <c r="J12" s="192" t="s">
        <v>19</v>
      </c>
      <c r="K12" s="26"/>
      <c r="L12" s="26"/>
      <c r="N12" s="26"/>
      <c r="O12" s="26"/>
      <c r="P12" s="26"/>
      <c r="Q12" s="26"/>
      <c r="R12" s="130"/>
      <c r="S12" s="119"/>
      <c r="T12" s="119"/>
      <c r="U12" s="119"/>
      <c r="V12" s="119"/>
      <c r="W12" s="119"/>
      <c r="X12" s="119"/>
      <c r="Y12" s="119"/>
      <c r="Z12" s="119"/>
    </row>
    <row r="13" spans="1:26" ht="9.75" customHeight="1">
      <c r="A13" s="119"/>
      <c r="B13" s="131"/>
      <c r="C13" s="25"/>
      <c r="D13" s="26"/>
      <c r="E13" s="26"/>
      <c r="H13" s="196"/>
      <c r="I13" s="26"/>
      <c r="J13" s="192"/>
      <c r="K13" s="26"/>
      <c r="L13" s="26"/>
      <c r="N13" s="26"/>
      <c r="O13" s="26"/>
      <c r="P13" s="26"/>
      <c r="Q13" s="26"/>
      <c r="R13" s="130"/>
      <c r="S13" s="119"/>
      <c r="T13" s="119"/>
      <c r="U13" s="119"/>
      <c r="V13" s="119"/>
      <c r="W13" s="119"/>
      <c r="X13" s="119"/>
      <c r="Y13" s="119"/>
      <c r="Z13" s="119"/>
    </row>
    <row r="14" spans="1:26" ht="41.45" customHeight="1">
      <c r="A14" s="119"/>
      <c r="B14" s="131"/>
      <c r="C14" s="451" t="s">
        <v>24</v>
      </c>
      <c r="D14" s="451"/>
      <c r="E14" s="458" t="s">
        <v>448</v>
      </c>
      <c r="F14" s="458"/>
      <c r="G14" s="458"/>
      <c r="H14" s="458"/>
      <c r="I14" s="114" t="s">
        <v>25</v>
      </c>
      <c r="J14" s="452" t="str">
        <f>IF(E14="","",IF($E$14="任期付正職員　※特任教員、研究員など","任期付年俸","非常勤年俸"))</f>
        <v>任期付年俸</v>
      </c>
      <c r="K14" s="453"/>
      <c r="L14"/>
      <c r="M14" s="25" t="s">
        <v>26</v>
      </c>
      <c r="N14" s="26"/>
      <c r="O14" s="26"/>
      <c r="P14" s="26"/>
      <c r="Q14" s="26"/>
      <c r="R14" s="130"/>
      <c r="S14" s="119"/>
      <c r="T14" s="119"/>
      <c r="U14" s="119"/>
      <c r="V14" s="119"/>
      <c r="W14" s="119"/>
      <c r="X14" s="119"/>
      <c r="Y14" s="119"/>
      <c r="Z14" s="119"/>
    </row>
    <row r="15" spans="1:26" ht="41.45" customHeight="1">
      <c r="A15" s="119"/>
      <c r="B15" s="131"/>
      <c r="C15" s="463" t="s">
        <v>27</v>
      </c>
      <c r="D15" s="464"/>
      <c r="E15" s="467" t="str">
        <f>IF(E14="","",IF(E14="任期付正職員　※特任教員、研究員など","年俸額は「資料_年俸額シート」の「任期付年俸」から選択してください。","年俸額は「資料_年俸額」シートの「非常勤年俸」から選択してください。"))</f>
        <v>年俸額は「資料_年俸額シート」の「任期付年俸」から選択してください。</v>
      </c>
      <c r="F15" s="468"/>
      <c r="G15" s="468"/>
      <c r="H15" s="468"/>
      <c r="I15" s="468"/>
      <c r="J15" s="468"/>
      <c r="K15" s="469"/>
      <c r="L15" s="26"/>
      <c r="M15" s="159" t="s">
        <v>28</v>
      </c>
      <c r="N15" s="26"/>
      <c r="O15" s="26"/>
      <c r="P15" s="26"/>
      <c r="Q15" s="26"/>
      <c r="R15" s="130"/>
      <c r="S15" s="119"/>
      <c r="T15" s="119"/>
      <c r="U15" s="119"/>
      <c r="V15" s="119"/>
      <c r="W15" s="119"/>
      <c r="X15" s="119"/>
      <c r="Y15" s="119"/>
      <c r="Z15" s="119"/>
    </row>
    <row r="16" spans="1:26" ht="41.25" customHeight="1">
      <c r="A16" s="119"/>
      <c r="B16" s="131"/>
      <c r="C16" s="465"/>
      <c r="D16" s="466"/>
      <c r="E16" s="459" t="s">
        <v>154</v>
      </c>
      <c r="F16" s="459"/>
      <c r="G16" s="459"/>
      <c r="H16" s="459"/>
      <c r="I16" s="459"/>
      <c r="J16" s="459"/>
      <c r="K16" s="459"/>
      <c r="L16" s="26"/>
      <c r="M16" s="158" t="s">
        <v>29</v>
      </c>
      <c r="N16" s="26"/>
      <c r="O16" s="26"/>
      <c r="P16" s="26"/>
      <c r="Q16" s="26"/>
      <c r="R16" s="130"/>
      <c r="S16" s="119"/>
      <c r="T16" s="119"/>
      <c r="U16" s="119"/>
      <c r="V16" s="119"/>
      <c r="W16" s="119"/>
      <c r="X16" s="119"/>
      <c r="Y16" s="119"/>
      <c r="Z16" s="119"/>
    </row>
    <row r="17" spans="1:26" ht="41.45" customHeight="1">
      <c r="A17" s="119"/>
      <c r="B17" s="132"/>
      <c r="C17" s="451" t="s">
        <v>30</v>
      </c>
      <c r="D17" s="451"/>
      <c r="E17" s="495">
        <f>IFERROR(VLOOKUP(E16,資料_年俸額!D:E,2,FALSE),0)</f>
        <v>280000</v>
      </c>
      <c r="F17" s="496"/>
      <c r="G17" s="82" t="s">
        <v>31</v>
      </c>
      <c r="H17" s="80"/>
      <c r="I17" s="80"/>
      <c r="J17" s="80"/>
      <c r="K17" s="81"/>
      <c r="L17" s="26"/>
      <c r="M17" s="159" t="s">
        <v>32</v>
      </c>
      <c r="N17" s="26"/>
      <c r="O17" s="26"/>
      <c r="P17" s="26"/>
      <c r="Q17" s="26"/>
      <c r="R17" s="130"/>
      <c r="S17" s="119"/>
      <c r="T17" s="119"/>
      <c r="U17" s="119"/>
      <c r="V17" s="119"/>
      <c r="W17" s="119"/>
      <c r="X17" s="119"/>
      <c r="Y17" s="119"/>
      <c r="Z17" s="119"/>
    </row>
    <row r="18" spans="1:26" ht="41.45" customHeight="1">
      <c r="A18" s="119"/>
      <c r="B18" s="131"/>
      <c r="C18" s="451" t="s">
        <v>33</v>
      </c>
      <c r="D18" s="451" t="s">
        <v>33</v>
      </c>
      <c r="E18" s="267">
        <v>55000</v>
      </c>
      <c r="F18" s="162" t="s">
        <v>31</v>
      </c>
      <c r="G18" s="460" t="s">
        <v>34</v>
      </c>
      <c r="H18" s="461"/>
      <c r="I18" s="461"/>
      <c r="J18" s="461"/>
      <c r="K18" s="462"/>
      <c r="R18" s="130"/>
      <c r="S18" s="119"/>
      <c r="T18" s="119"/>
      <c r="U18" s="119"/>
      <c r="V18" s="119"/>
      <c r="W18" s="119"/>
      <c r="X18" s="119"/>
      <c r="Y18" s="119"/>
      <c r="Z18" s="119"/>
    </row>
    <row r="19" spans="1:26" ht="19.350000000000001" customHeight="1">
      <c r="A19" s="119"/>
      <c r="B19" s="131"/>
      <c r="C19" s="46"/>
      <c r="D19" s="46"/>
      <c r="E19" s="45"/>
      <c r="F19" s="45"/>
      <c r="G19" s="45"/>
      <c r="H19" s="45"/>
      <c r="I19" s="45"/>
      <c r="J19" s="45"/>
      <c r="K19" s="45"/>
      <c r="R19" s="130"/>
      <c r="S19" s="119"/>
      <c r="T19" s="119"/>
      <c r="U19" s="119"/>
      <c r="V19" s="119"/>
      <c r="W19" s="119"/>
      <c r="X19" s="119"/>
      <c r="Y19" s="119"/>
      <c r="Z19" s="119"/>
    </row>
    <row r="20" spans="1:26" s="33" customFormat="1" ht="29.1" customHeight="1">
      <c r="A20" s="120"/>
      <c r="B20" s="136"/>
      <c r="C20" s="156" t="s">
        <v>35</v>
      </c>
      <c r="R20" s="135"/>
      <c r="S20" s="120"/>
      <c r="T20" s="120"/>
      <c r="U20" s="120"/>
      <c r="V20" s="120"/>
      <c r="W20" s="120"/>
      <c r="X20" s="120"/>
      <c r="Y20" s="120"/>
      <c r="Z20" s="120"/>
    </row>
    <row r="21" spans="1:26" ht="27" customHeight="1">
      <c r="A21" s="119"/>
      <c r="B21" s="131"/>
      <c r="C21" s="451" t="s">
        <v>36</v>
      </c>
      <c r="D21" s="451"/>
      <c r="E21" s="47">
        <v>7.75</v>
      </c>
      <c r="F21" s="48" t="s">
        <v>37</v>
      </c>
      <c r="G21" s="45"/>
      <c r="H21" s="45"/>
      <c r="I21" s="45"/>
      <c r="J21" s="45"/>
      <c r="K21" s="45"/>
      <c r="R21" s="130"/>
      <c r="S21" s="119"/>
      <c r="T21" s="119"/>
      <c r="U21" s="119"/>
      <c r="V21" s="119"/>
      <c r="W21" s="119"/>
      <c r="X21" s="119"/>
      <c r="Y21" s="119"/>
      <c r="Z21" s="119"/>
    </row>
    <row r="22" spans="1:26" ht="27" customHeight="1">
      <c r="A22" s="119"/>
      <c r="B22" s="131"/>
      <c r="C22" s="451" t="s">
        <v>38</v>
      </c>
      <c r="D22" s="451"/>
      <c r="E22" s="456" t="s">
        <v>39</v>
      </c>
      <c r="F22" s="457"/>
      <c r="G22" s="45"/>
      <c r="H22" s="45"/>
      <c r="I22" s="45"/>
      <c r="J22" s="45"/>
      <c r="K22" s="45"/>
      <c r="R22" s="130"/>
      <c r="S22" s="119"/>
      <c r="T22" s="119"/>
      <c r="U22" s="119"/>
      <c r="V22" s="119"/>
      <c r="W22" s="119"/>
      <c r="X22" s="119"/>
      <c r="Y22" s="119"/>
      <c r="Z22" s="119"/>
    </row>
    <row r="23" spans="1:26" ht="13.35" customHeight="1">
      <c r="A23" s="119"/>
      <c r="B23" s="132"/>
      <c r="C23" s="26"/>
      <c r="D23" s="29"/>
      <c r="E23" s="40"/>
      <c r="F23" s="41"/>
      <c r="G23" s="42"/>
      <c r="H23" s="42"/>
      <c r="I23" s="26"/>
      <c r="J23" s="26"/>
      <c r="K23" s="26"/>
      <c r="L23" s="26"/>
      <c r="M23" s="26"/>
      <c r="N23" s="26"/>
      <c r="O23" s="26"/>
      <c r="P23" s="26"/>
      <c r="Q23" s="26"/>
      <c r="R23" s="130"/>
      <c r="S23" s="119"/>
      <c r="T23" s="119"/>
      <c r="U23" s="119"/>
      <c r="V23" s="119"/>
      <c r="W23" s="119"/>
      <c r="X23" s="119"/>
      <c r="Y23" s="119"/>
      <c r="Z23" s="119"/>
    </row>
    <row r="24" spans="1:26" ht="13.35" customHeight="1">
      <c r="A24" s="119"/>
      <c r="B24" s="133"/>
      <c r="C24" s="56"/>
      <c r="D24" s="55"/>
      <c r="E24" s="55"/>
      <c r="F24" s="55"/>
      <c r="G24" s="55"/>
      <c r="H24" s="55"/>
      <c r="I24" s="55"/>
      <c r="J24" s="55"/>
      <c r="K24" s="55"/>
      <c r="L24" s="54"/>
      <c r="M24" s="54"/>
      <c r="N24" s="54"/>
      <c r="O24" s="54"/>
      <c r="P24" s="55"/>
      <c r="Q24" s="54"/>
      <c r="R24" s="134"/>
      <c r="S24" s="119"/>
      <c r="T24" s="119"/>
      <c r="U24" s="119"/>
      <c r="V24" s="119"/>
      <c r="W24" s="119"/>
      <c r="X24" s="119"/>
      <c r="Y24" s="119"/>
      <c r="Z24" s="119"/>
    </row>
    <row r="25" spans="1:26" ht="13.35" customHeight="1">
      <c r="A25" s="119"/>
      <c r="B25" s="132"/>
      <c r="C25" s="26"/>
      <c r="D25" s="29"/>
      <c r="E25" s="40"/>
      <c r="F25" s="41"/>
      <c r="G25" s="42"/>
      <c r="H25" s="42"/>
      <c r="I25" s="26"/>
      <c r="J25" s="26"/>
      <c r="K25" s="26"/>
      <c r="L25" s="26"/>
      <c r="M25" s="26"/>
      <c r="N25" s="26"/>
      <c r="O25" s="26"/>
      <c r="P25" s="26"/>
      <c r="Q25" s="26"/>
      <c r="R25" s="130"/>
      <c r="S25" s="119"/>
      <c r="T25" s="119"/>
      <c r="U25" s="119"/>
      <c r="V25" s="119"/>
      <c r="W25" s="119"/>
      <c r="X25" s="119"/>
      <c r="Y25" s="119"/>
      <c r="Z25" s="119"/>
    </row>
    <row r="26" spans="1:26" ht="20.25" customHeight="1">
      <c r="A26" s="119"/>
      <c r="B26" s="132"/>
      <c r="C26" s="25" t="s">
        <v>40</v>
      </c>
      <c r="D26" s="29"/>
      <c r="E26" s="270"/>
      <c r="F26" s="41"/>
      <c r="G26" s="42"/>
      <c r="K26" s="26"/>
      <c r="L26" s="26"/>
      <c r="M26" s="26"/>
      <c r="N26" s="26"/>
      <c r="O26" s="26"/>
      <c r="P26" s="26"/>
      <c r="Q26" s="26"/>
      <c r="R26" s="130"/>
      <c r="S26" s="119"/>
      <c r="T26" s="119"/>
      <c r="U26" s="119"/>
      <c r="V26" s="119"/>
      <c r="W26" s="119"/>
      <c r="X26" s="119"/>
      <c r="Y26" s="119"/>
      <c r="Z26" s="119"/>
    </row>
    <row r="27" spans="1:26" ht="20.25" customHeight="1">
      <c r="A27" s="119"/>
      <c r="B27" s="132"/>
      <c r="C27" s="24" t="s">
        <v>41</v>
      </c>
      <c r="D27" s="29"/>
      <c r="E27" s="270"/>
      <c r="F27" s="41"/>
      <c r="G27" s="42"/>
      <c r="H27" s="42"/>
      <c r="I27" s="26"/>
      <c r="J27" s="26"/>
      <c r="K27" s="26"/>
      <c r="L27" s="26"/>
      <c r="M27" s="26"/>
      <c r="N27" s="26"/>
      <c r="O27" s="26"/>
      <c r="P27" s="26"/>
      <c r="Q27" s="26"/>
      <c r="R27" s="130"/>
      <c r="S27" s="119"/>
      <c r="T27" s="119"/>
      <c r="U27" s="119"/>
      <c r="V27" s="119"/>
      <c r="W27" s="119"/>
      <c r="X27" s="119"/>
      <c r="Y27" s="119"/>
      <c r="Z27" s="119"/>
    </row>
    <row r="28" spans="1:26" s="273" customFormat="1" ht="21" customHeight="1">
      <c r="A28" s="271"/>
      <c r="B28" s="272"/>
      <c r="C28" s="24" t="s">
        <v>42</v>
      </c>
      <c r="D28"/>
      <c r="R28" s="274"/>
      <c r="S28" s="271"/>
      <c r="T28" s="271"/>
      <c r="U28" s="271"/>
      <c r="V28" s="271"/>
      <c r="W28" s="271"/>
      <c r="X28" s="271"/>
      <c r="Y28" s="271"/>
      <c r="Z28" s="271"/>
    </row>
    <row r="29" spans="1:26" s="273" customFormat="1" ht="21" customHeight="1">
      <c r="A29" s="271"/>
      <c r="B29" s="272"/>
      <c r="C29" s="24" t="s">
        <v>43</v>
      </c>
      <c r="D29"/>
      <c r="R29" s="274"/>
      <c r="S29" s="271"/>
      <c r="T29" s="271"/>
      <c r="U29" s="271"/>
      <c r="V29" s="271"/>
      <c r="W29" s="271"/>
      <c r="X29" s="271"/>
      <c r="Y29" s="271"/>
      <c r="Z29" s="271"/>
    </row>
    <row r="30" spans="1:26" s="273" customFormat="1" ht="21" customHeight="1">
      <c r="A30" s="271"/>
      <c r="B30" s="272"/>
      <c r="C30" s="24"/>
      <c r="D30"/>
      <c r="R30" s="274"/>
      <c r="S30" s="271"/>
      <c r="T30" s="271"/>
      <c r="U30" s="271"/>
      <c r="V30" s="271"/>
      <c r="W30" s="271"/>
      <c r="X30" s="271"/>
      <c r="Y30" s="271"/>
      <c r="Z30" s="271"/>
    </row>
    <row r="31" spans="1:26" s="33" customFormat="1" ht="20.25" customHeight="1">
      <c r="A31" s="120"/>
      <c r="B31" s="136"/>
      <c r="D31" s="196" t="s">
        <v>18</v>
      </c>
      <c r="E31" s="27"/>
      <c r="F31" s="192" t="s">
        <v>44</v>
      </c>
      <c r="R31" s="138"/>
      <c r="S31" s="121"/>
      <c r="T31" s="121"/>
      <c r="U31" s="121"/>
      <c r="V31" s="120"/>
      <c r="W31" s="120"/>
      <c r="X31" s="120"/>
      <c r="Y31" s="120"/>
      <c r="Z31" s="120"/>
    </row>
    <row r="32" spans="1:26" s="33" customFormat="1" ht="26.1" customHeight="1">
      <c r="A32" s="120"/>
      <c r="B32" s="136"/>
      <c r="C32" s="493"/>
      <c r="D32" s="494"/>
      <c r="E32" s="194" t="s">
        <v>45</v>
      </c>
      <c r="F32" s="194" t="s">
        <v>46</v>
      </c>
      <c r="G32" s="194" t="s">
        <v>47</v>
      </c>
      <c r="H32" s="194" t="s">
        <v>48</v>
      </c>
      <c r="I32" s="194" t="s">
        <v>49</v>
      </c>
      <c r="J32" s="194" t="s">
        <v>50</v>
      </c>
      <c r="K32" s="194" t="s">
        <v>51</v>
      </c>
      <c r="L32" s="194" t="s">
        <v>52</v>
      </c>
      <c r="M32" s="194" t="s">
        <v>53</v>
      </c>
      <c r="N32" s="194" t="s">
        <v>54</v>
      </c>
      <c r="O32" s="194" t="s">
        <v>55</v>
      </c>
      <c r="P32" s="194" t="s">
        <v>56</v>
      </c>
      <c r="Q32" s="486" t="s">
        <v>57</v>
      </c>
      <c r="R32" s="487"/>
      <c r="S32" s="121"/>
      <c r="T32" s="121"/>
      <c r="U32" s="121"/>
      <c r="V32" s="120"/>
      <c r="W32" s="120"/>
      <c r="X32" s="120"/>
      <c r="Y32" s="120"/>
      <c r="Z32" s="120"/>
    </row>
    <row r="33" spans="1:26" ht="43.35" customHeight="1">
      <c r="A33" s="119"/>
      <c r="B33" s="131"/>
      <c r="C33" s="492" t="s">
        <v>58</v>
      </c>
      <c r="D33" s="491"/>
      <c r="E33" s="182" t="s">
        <v>59</v>
      </c>
      <c r="F33" s="182" t="s">
        <v>59</v>
      </c>
      <c r="G33" s="182" t="s">
        <v>59</v>
      </c>
      <c r="H33" s="182" t="s">
        <v>59</v>
      </c>
      <c r="I33" s="182" t="s">
        <v>59</v>
      </c>
      <c r="J33" s="182" t="s">
        <v>59</v>
      </c>
      <c r="K33" s="182" t="s">
        <v>59</v>
      </c>
      <c r="L33" s="182" t="s">
        <v>59</v>
      </c>
      <c r="M33" s="182" t="s">
        <v>59</v>
      </c>
      <c r="N33" s="182" t="s">
        <v>59</v>
      </c>
      <c r="O33" s="182" t="s">
        <v>59</v>
      </c>
      <c r="P33" s="182" t="s">
        <v>59</v>
      </c>
      <c r="Q33" s="488" t="s">
        <v>60</v>
      </c>
      <c r="R33" s="489"/>
      <c r="S33" s="121"/>
      <c r="T33" s="121"/>
      <c r="U33" s="121"/>
      <c r="V33" s="119"/>
      <c r="W33" s="119"/>
      <c r="X33" s="119"/>
      <c r="Y33" s="119"/>
      <c r="Z33" s="119"/>
    </row>
    <row r="34" spans="1:26" ht="43.35" customHeight="1">
      <c r="A34" s="119"/>
      <c r="B34" s="131"/>
      <c r="C34" s="490" t="s">
        <v>61</v>
      </c>
      <c r="D34" s="491"/>
      <c r="E34" s="268" t="s">
        <v>59</v>
      </c>
      <c r="F34" s="268" t="s">
        <v>59</v>
      </c>
      <c r="G34" s="268" t="s">
        <v>59</v>
      </c>
      <c r="H34" s="268" t="s">
        <v>59</v>
      </c>
      <c r="I34" s="268" t="s">
        <v>59</v>
      </c>
      <c r="J34" s="268" t="s">
        <v>59</v>
      </c>
      <c r="K34" s="268" t="s">
        <v>59</v>
      </c>
      <c r="L34" s="268" t="s">
        <v>59</v>
      </c>
      <c r="M34" s="268" t="s">
        <v>59</v>
      </c>
      <c r="N34" s="268" t="s">
        <v>59</v>
      </c>
      <c r="O34" s="268" t="s">
        <v>59</v>
      </c>
      <c r="P34" s="268" t="s">
        <v>59</v>
      </c>
      <c r="Q34" s="488" t="s">
        <v>62</v>
      </c>
      <c r="R34" s="489"/>
      <c r="S34" s="121"/>
      <c r="T34" s="121"/>
      <c r="U34" s="121"/>
      <c r="V34" s="119"/>
      <c r="W34" s="119"/>
      <c r="X34" s="119"/>
      <c r="Y34" s="119"/>
      <c r="Z34" s="119"/>
    </row>
    <row r="35" spans="1:26" ht="43.15" customHeight="1">
      <c r="A35" s="119"/>
      <c r="B35" s="131"/>
      <c r="C35" s="490" t="s">
        <v>63</v>
      </c>
      <c r="D35" s="491"/>
      <c r="E35" s="182" t="s">
        <v>59</v>
      </c>
      <c r="F35" s="182" t="s">
        <v>59</v>
      </c>
      <c r="G35" s="182" t="s">
        <v>59</v>
      </c>
      <c r="H35" s="182" t="s">
        <v>59</v>
      </c>
      <c r="I35" s="182" t="s">
        <v>59</v>
      </c>
      <c r="J35" s="182" t="s">
        <v>59</v>
      </c>
      <c r="K35" s="182" t="s">
        <v>59</v>
      </c>
      <c r="L35" s="182" t="s">
        <v>59</v>
      </c>
      <c r="M35" s="182" t="s">
        <v>59</v>
      </c>
      <c r="N35" s="182" t="s">
        <v>59</v>
      </c>
      <c r="O35" s="182" t="s">
        <v>59</v>
      </c>
      <c r="P35" s="182" t="s">
        <v>59</v>
      </c>
      <c r="Q35" s="488" t="s">
        <v>64</v>
      </c>
      <c r="R35" s="489"/>
      <c r="S35" s="121"/>
      <c r="T35" s="121"/>
      <c r="U35" s="121"/>
      <c r="V35" s="119"/>
      <c r="W35" s="119"/>
      <c r="X35" s="119"/>
      <c r="Y35" s="119"/>
      <c r="Z35" s="119"/>
    </row>
    <row r="36" spans="1:26" ht="13.35" customHeight="1">
      <c r="A36" s="119"/>
      <c r="B36" s="132"/>
      <c r="C36" s="26"/>
      <c r="D36" s="29"/>
      <c r="E36" s="40"/>
      <c r="F36" s="41"/>
      <c r="G36" s="42"/>
      <c r="H36" s="42"/>
      <c r="I36" s="26"/>
      <c r="J36" s="26"/>
      <c r="K36" s="26"/>
      <c r="L36" s="26"/>
      <c r="M36" s="26"/>
      <c r="N36" s="26"/>
      <c r="O36" s="26"/>
      <c r="P36" s="26"/>
      <c r="Q36" s="26"/>
      <c r="R36" s="130"/>
      <c r="S36" s="121"/>
      <c r="T36" s="121"/>
      <c r="U36" s="119"/>
      <c r="V36" s="119"/>
      <c r="W36" s="119"/>
      <c r="X36" s="119"/>
      <c r="Y36" s="119"/>
      <c r="Z36" s="119"/>
    </row>
    <row r="37" spans="1:26" ht="13.35" customHeight="1">
      <c r="A37" s="119"/>
      <c r="B37" s="133"/>
      <c r="C37" s="56"/>
      <c r="D37" s="55"/>
      <c r="E37" s="55"/>
      <c r="F37" s="55"/>
      <c r="G37" s="55"/>
      <c r="H37" s="55"/>
      <c r="I37" s="55"/>
      <c r="J37" s="55"/>
      <c r="K37" s="55"/>
      <c r="L37" s="54"/>
      <c r="M37" s="54"/>
      <c r="N37" s="54"/>
      <c r="O37" s="54"/>
      <c r="P37" s="55"/>
      <c r="Q37" s="54"/>
      <c r="R37" s="134"/>
      <c r="S37" s="119"/>
      <c r="T37" s="119"/>
      <c r="U37" s="119"/>
      <c r="V37" s="119"/>
      <c r="W37" s="119"/>
      <c r="X37" s="119"/>
      <c r="Y37" s="119"/>
      <c r="Z37" s="119"/>
    </row>
    <row r="38" spans="1:26" ht="13.35" customHeight="1">
      <c r="A38" s="119"/>
      <c r="B38" s="129"/>
      <c r="C38" s="28"/>
      <c r="D38" s="26"/>
      <c r="E38" s="26"/>
      <c r="F38" s="26"/>
      <c r="G38" s="26"/>
      <c r="H38" s="26"/>
      <c r="I38" s="26"/>
      <c r="J38" s="26"/>
      <c r="K38" s="26"/>
      <c r="P38" s="26"/>
      <c r="R38" s="130"/>
      <c r="S38" s="119"/>
      <c r="T38" s="119"/>
      <c r="U38" s="119"/>
      <c r="V38" s="119"/>
      <c r="W38" s="119"/>
      <c r="X38" s="119"/>
      <c r="Y38" s="119"/>
      <c r="Z38" s="119"/>
    </row>
    <row r="39" spans="1:26" ht="20.25" customHeight="1">
      <c r="A39" s="119"/>
      <c r="B39" s="129"/>
      <c r="C39" s="30" t="s">
        <v>65</v>
      </c>
      <c r="D39" s="26"/>
      <c r="E39" s="26"/>
      <c r="F39" s="26"/>
      <c r="G39" s="26"/>
      <c r="H39" s="26"/>
      <c r="I39" s="26"/>
      <c r="J39" s="26"/>
      <c r="K39" s="26"/>
      <c r="P39" s="26"/>
      <c r="R39" s="130"/>
      <c r="S39" s="119"/>
      <c r="T39" s="119"/>
      <c r="U39" s="119"/>
      <c r="V39" s="119"/>
      <c r="W39" s="119"/>
      <c r="X39" s="119"/>
      <c r="Y39" s="119"/>
      <c r="Z39" s="119"/>
    </row>
    <row r="40" spans="1:26" s="35" customFormat="1" ht="22.5">
      <c r="A40" s="122"/>
      <c r="B40" s="140"/>
      <c r="C40" s="25" t="s">
        <v>66</v>
      </c>
      <c r="F40" s="34"/>
      <c r="G40" s="34"/>
      <c r="H40" s="34"/>
      <c r="I40" s="34"/>
      <c r="J40" s="34"/>
      <c r="K40" s="34"/>
      <c r="P40" s="34"/>
      <c r="R40" s="141"/>
      <c r="S40" s="122"/>
      <c r="T40" s="122"/>
      <c r="U40" s="122"/>
      <c r="V40" s="122"/>
      <c r="W40" s="122"/>
      <c r="X40" s="122"/>
      <c r="Y40" s="122"/>
      <c r="Z40" s="122"/>
    </row>
    <row r="41" spans="1:26" s="35" customFormat="1" ht="22.5">
      <c r="A41" s="122"/>
      <c r="B41" s="140"/>
      <c r="C41" s="25" t="s">
        <v>67</v>
      </c>
      <c r="F41" s="34"/>
      <c r="G41" s="34"/>
      <c r="H41" s="34"/>
      <c r="I41" s="34"/>
      <c r="J41" s="34"/>
      <c r="K41" s="34"/>
      <c r="P41" s="34"/>
      <c r="R41" s="141"/>
      <c r="S41" s="122"/>
      <c r="T41" s="122"/>
      <c r="U41" s="122"/>
      <c r="V41" s="122"/>
      <c r="W41" s="122"/>
      <c r="X41" s="122"/>
      <c r="Y41" s="122"/>
      <c r="Z41" s="122"/>
    </row>
    <row r="42" spans="1:26" s="35" customFormat="1" ht="22.5">
      <c r="A42" s="122"/>
      <c r="B42" s="140"/>
      <c r="C42" s="25" t="s">
        <v>68</v>
      </c>
      <c r="F42" s="34"/>
      <c r="G42" s="34"/>
      <c r="H42" s="34"/>
      <c r="I42" s="34"/>
      <c r="J42" s="34"/>
      <c r="K42" s="34"/>
      <c r="P42" s="34"/>
      <c r="R42" s="141"/>
      <c r="S42" s="122"/>
      <c r="T42" s="122"/>
      <c r="U42" s="122"/>
      <c r="V42" s="122"/>
      <c r="W42" s="122"/>
      <c r="X42" s="122"/>
      <c r="Y42" s="122"/>
      <c r="Z42" s="122"/>
    </row>
    <row r="43" spans="1:26" s="35" customFormat="1" ht="22.5">
      <c r="A43" s="122"/>
      <c r="B43" s="140"/>
      <c r="C43" s="25" t="s">
        <v>69</v>
      </c>
      <c r="F43" s="34"/>
      <c r="G43" s="34"/>
      <c r="H43" s="34"/>
      <c r="I43" s="34"/>
      <c r="J43" s="34"/>
      <c r="K43" s="34"/>
      <c r="P43" s="34"/>
      <c r="R43" s="141"/>
      <c r="S43" s="122"/>
      <c r="T43" s="122"/>
      <c r="U43" s="122"/>
      <c r="V43" s="122"/>
      <c r="W43" s="122"/>
      <c r="X43" s="122"/>
      <c r="Y43" s="122"/>
      <c r="Z43" s="122"/>
    </row>
    <row r="44" spans="1:26" s="35" customFormat="1" ht="22.5">
      <c r="A44" s="122"/>
      <c r="B44" s="140"/>
      <c r="C44" s="25" t="s">
        <v>628</v>
      </c>
      <c r="F44" s="34"/>
      <c r="G44" s="34"/>
      <c r="H44" s="34"/>
      <c r="I44" s="34"/>
      <c r="J44" s="34"/>
      <c r="K44" s="34"/>
      <c r="P44" s="34"/>
      <c r="R44" s="141"/>
      <c r="S44" s="122"/>
      <c r="T44" s="122"/>
      <c r="U44" s="122"/>
      <c r="V44" s="122"/>
      <c r="W44" s="122"/>
      <c r="X44" s="122"/>
      <c r="Y44" s="122"/>
      <c r="Z44" s="122"/>
    </row>
    <row r="45" spans="1:26" s="35" customFormat="1" ht="22.5">
      <c r="A45" s="122"/>
      <c r="B45" s="140"/>
      <c r="C45" s="25" t="s">
        <v>639</v>
      </c>
      <c r="F45" s="34"/>
      <c r="G45" s="34"/>
      <c r="H45" s="34"/>
      <c r="I45" s="34"/>
      <c r="J45" s="34"/>
      <c r="K45" s="34"/>
      <c r="P45" s="34"/>
      <c r="R45" s="141"/>
      <c r="S45" s="122"/>
      <c r="T45" s="122"/>
      <c r="U45" s="122"/>
      <c r="V45" s="122"/>
      <c r="W45" s="122"/>
      <c r="X45" s="122"/>
      <c r="Y45" s="122"/>
      <c r="Z45" s="122"/>
    </row>
    <row r="46" spans="1:26" s="35" customFormat="1" ht="22.5">
      <c r="A46" s="122"/>
      <c r="B46" s="140"/>
      <c r="C46" s="25" t="s">
        <v>640</v>
      </c>
      <c r="F46" s="34"/>
      <c r="G46" s="34"/>
      <c r="H46" s="34"/>
      <c r="I46" s="34"/>
      <c r="J46" s="34"/>
      <c r="K46" s="34"/>
      <c r="P46" s="34"/>
      <c r="R46" s="141"/>
      <c r="S46" s="122"/>
      <c r="T46" s="122"/>
      <c r="U46" s="122"/>
      <c r="V46" s="122"/>
      <c r="W46" s="122"/>
      <c r="X46" s="122"/>
      <c r="Y46" s="122"/>
      <c r="Z46" s="122"/>
    </row>
    <row r="47" spans="1:26" s="35" customFormat="1" ht="22.5">
      <c r="A47" s="122"/>
      <c r="B47" s="140"/>
      <c r="C47" s="25" t="s">
        <v>758</v>
      </c>
      <c r="F47" s="34"/>
      <c r="G47" s="34"/>
      <c r="H47" s="34"/>
      <c r="I47" s="34"/>
      <c r="J47" s="34"/>
      <c r="K47" s="34"/>
      <c r="P47" s="34"/>
      <c r="R47" s="141"/>
      <c r="S47" s="122"/>
      <c r="T47" s="122"/>
      <c r="U47" s="122"/>
      <c r="V47" s="122"/>
      <c r="W47" s="122"/>
      <c r="X47" s="122"/>
      <c r="Y47" s="122"/>
      <c r="Z47" s="122"/>
    </row>
    <row r="48" spans="1:26" s="35" customFormat="1" ht="22.5">
      <c r="A48" s="122"/>
      <c r="B48" s="140"/>
      <c r="C48" s="25" t="s">
        <v>759</v>
      </c>
      <c r="F48" s="34"/>
      <c r="G48" s="34"/>
      <c r="H48" s="34"/>
      <c r="I48" s="34"/>
      <c r="J48" s="34"/>
      <c r="K48" s="34"/>
      <c r="P48" s="34"/>
      <c r="R48" s="141"/>
      <c r="S48" s="122"/>
      <c r="T48" s="122"/>
      <c r="U48" s="122"/>
      <c r="V48" s="122"/>
      <c r="W48" s="122"/>
      <c r="X48" s="122"/>
      <c r="Y48" s="122"/>
      <c r="Z48" s="122"/>
    </row>
    <row r="49" spans="1:26" s="35" customFormat="1" ht="22.15" customHeight="1">
      <c r="A49" s="122"/>
      <c r="B49" s="140"/>
      <c r="F49" s="34"/>
      <c r="G49" s="34"/>
      <c r="H49" s="34"/>
      <c r="I49" s="34"/>
      <c r="J49" s="34"/>
      <c r="K49" s="34"/>
      <c r="P49" s="34"/>
      <c r="R49" s="141"/>
      <c r="S49" s="122"/>
      <c r="T49" s="122"/>
      <c r="U49" s="122"/>
      <c r="V49" s="122"/>
      <c r="W49" s="122"/>
      <c r="X49" s="122"/>
      <c r="Y49" s="122"/>
      <c r="Z49" s="122"/>
    </row>
    <row r="50" spans="1:26" ht="26.1" customHeight="1">
      <c r="A50" s="119"/>
      <c r="B50" s="131"/>
      <c r="C50" s="25"/>
      <c r="D50" s="196" t="s">
        <v>18</v>
      </c>
      <c r="E50" s="27"/>
      <c r="F50" s="192" t="s">
        <v>19</v>
      </c>
      <c r="G50" s="29"/>
      <c r="H50" s="29"/>
      <c r="I50" s="26"/>
      <c r="K50" s="29"/>
      <c r="L50" s="29"/>
      <c r="M50" s="29"/>
      <c r="N50" s="31"/>
      <c r="O50" s="26"/>
      <c r="P50" s="26"/>
      <c r="Q50" s="26"/>
      <c r="R50" s="142"/>
      <c r="S50" s="119"/>
      <c r="T50" s="119"/>
      <c r="U50" s="119"/>
      <c r="V50" s="119"/>
      <c r="W50" s="119"/>
      <c r="X50" s="119"/>
      <c r="Y50" s="119"/>
      <c r="Z50" s="119"/>
    </row>
    <row r="51" spans="1:26" ht="21" customHeight="1">
      <c r="A51" s="119"/>
      <c r="B51" s="131"/>
      <c r="C51" s="497" t="s">
        <v>71</v>
      </c>
      <c r="D51" s="497"/>
      <c r="E51" s="49" t="s">
        <v>45</v>
      </c>
      <c r="F51" s="49" t="s">
        <v>46</v>
      </c>
      <c r="G51" s="49" t="s">
        <v>47</v>
      </c>
      <c r="H51" s="49" t="s">
        <v>48</v>
      </c>
      <c r="I51" s="49" t="s">
        <v>49</v>
      </c>
      <c r="J51" s="49" t="s">
        <v>50</v>
      </c>
      <c r="K51" s="49" t="s">
        <v>51</v>
      </c>
      <c r="L51" s="49" t="s">
        <v>52</v>
      </c>
      <c r="M51" s="49" t="s">
        <v>53</v>
      </c>
      <c r="N51" s="49" t="s">
        <v>54</v>
      </c>
      <c r="O51" s="49" t="s">
        <v>55</v>
      </c>
      <c r="P51" s="49" t="s">
        <v>56</v>
      </c>
      <c r="Q51" s="49" t="s">
        <v>72</v>
      </c>
      <c r="R51" s="130"/>
      <c r="S51" s="119"/>
      <c r="T51" s="119"/>
      <c r="U51" s="119"/>
      <c r="V51" s="119"/>
      <c r="W51" s="119"/>
      <c r="X51" s="119"/>
      <c r="Y51" s="119"/>
      <c r="Z51" s="119"/>
    </row>
    <row r="52" spans="1:26" ht="21" customHeight="1">
      <c r="A52" s="119"/>
      <c r="B52" s="131"/>
      <c r="C52" s="451" t="s">
        <v>73</v>
      </c>
      <c r="D52" s="451"/>
      <c r="E52" s="268" t="s">
        <v>59</v>
      </c>
      <c r="F52" s="268" t="s">
        <v>59</v>
      </c>
      <c r="G52" s="268" t="s">
        <v>59</v>
      </c>
      <c r="H52" s="268" t="s">
        <v>59</v>
      </c>
      <c r="I52" s="268" t="s">
        <v>59</v>
      </c>
      <c r="J52" s="268" t="s">
        <v>59</v>
      </c>
      <c r="K52" s="268" t="s">
        <v>59</v>
      </c>
      <c r="L52" s="268" t="s">
        <v>59</v>
      </c>
      <c r="M52" s="268" t="s">
        <v>59</v>
      </c>
      <c r="N52" s="268" t="s">
        <v>59</v>
      </c>
      <c r="O52" s="268" t="s">
        <v>59</v>
      </c>
      <c r="P52" s="268" t="s">
        <v>59</v>
      </c>
      <c r="Q52" s="157"/>
      <c r="R52" s="130"/>
      <c r="S52" s="119"/>
      <c r="T52" s="119"/>
      <c r="U52" s="119"/>
      <c r="V52" s="119"/>
      <c r="W52" s="119"/>
      <c r="X52" s="119"/>
      <c r="Y52" s="119"/>
      <c r="Z52" s="119"/>
    </row>
    <row r="53" spans="1:26" ht="22.5" customHeight="1">
      <c r="A53" s="119"/>
      <c r="B53" s="131"/>
      <c r="C53" s="451" t="s">
        <v>74</v>
      </c>
      <c r="D53" s="451"/>
      <c r="E53" s="184">
        <f>メンテナンス用_勤務日数!C24</f>
        <v>20</v>
      </c>
      <c r="F53" s="184">
        <f>メンテナンス用_勤務日数!D24</f>
        <v>20</v>
      </c>
      <c r="G53" s="184">
        <f>メンテナンス用_勤務日数!E24</f>
        <v>22</v>
      </c>
      <c r="H53" s="184">
        <f>メンテナンス用_勤務日数!F24</f>
        <v>20</v>
      </c>
      <c r="I53" s="184">
        <f>メンテナンス用_勤務日数!G24</f>
        <v>22</v>
      </c>
      <c r="J53" s="184">
        <f>メンテナンス用_勤務日数!H24</f>
        <v>20</v>
      </c>
      <c r="K53" s="184">
        <f>メンテナンス用_勤務日数!I24</f>
        <v>21</v>
      </c>
      <c r="L53" s="184">
        <f>メンテナンス用_勤務日数!J24</f>
        <v>20</v>
      </c>
      <c r="M53" s="184">
        <f>メンテナンス用_勤務日数!K24</f>
        <v>20</v>
      </c>
      <c r="N53" s="184">
        <f>メンテナンス用_勤務日数!L24</f>
        <v>19</v>
      </c>
      <c r="O53" s="184">
        <f>メンテナンス用_勤務日数!M24</f>
        <v>19</v>
      </c>
      <c r="P53" s="184">
        <f>メンテナンス用_勤務日数!N24</f>
        <v>20</v>
      </c>
      <c r="Q53" s="184">
        <f>SUM(E53:P53)</f>
        <v>243</v>
      </c>
      <c r="R53" s="130"/>
      <c r="S53" s="119"/>
      <c r="T53" s="119"/>
      <c r="U53" s="119"/>
      <c r="V53" s="119"/>
      <c r="W53" s="119"/>
      <c r="X53" s="119"/>
      <c r="Y53" s="119"/>
      <c r="Z53" s="119"/>
    </row>
    <row r="54" spans="1:26" ht="22.5" customHeight="1">
      <c r="A54" s="119"/>
      <c r="B54" s="131"/>
      <c r="C54" s="451" t="s">
        <v>75</v>
      </c>
      <c r="D54" s="451"/>
      <c r="E54" s="184">
        <f>メンテナンス用_勤務日数!C33</f>
        <v>155</v>
      </c>
      <c r="F54" s="184">
        <f>メンテナンス用_勤務日数!D33</f>
        <v>155</v>
      </c>
      <c r="G54" s="184">
        <f>メンテナンス用_勤務日数!E33</f>
        <v>170.5</v>
      </c>
      <c r="H54" s="184">
        <f>メンテナンス用_勤務日数!F33</f>
        <v>155</v>
      </c>
      <c r="I54" s="184">
        <f>メンテナンス用_勤務日数!G33</f>
        <v>170.5</v>
      </c>
      <c r="J54" s="184">
        <f>メンテナンス用_勤務日数!H33</f>
        <v>155</v>
      </c>
      <c r="K54" s="184">
        <f>メンテナンス用_勤務日数!I33</f>
        <v>162.75</v>
      </c>
      <c r="L54" s="184">
        <f>メンテナンス用_勤務日数!J33</f>
        <v>155</v>
      </c>
      <c r="M54" s="184">
        <f>メンテナンス用_勤務日数!K33</f>
        <v>155</v>
      </c>
      <c r="N54" s="184">
        <f>メンテナンス用_勤務日数!L33</f>
        <v>147.25</v>
      </c>
      <c r="O54" s="184">
        <f>メンテナンス用_勤務日数!M33</f>
        <v>147.25</v>
      </c>
      <c r="P54" s="184">
        <f>メンテナンス用_勤務日数!N33</f>
        <v>155</v>
      </c>
      <c r="Q54" s="184">
        <f>SUM(E54:P54)</f>
        <v>1883.25</v>
      </c>
      <c r="R54" s="130"/>
      <c r="S54" s="119"/>
      <c r="T54" s="119"/>
      <c r="U54" s="119"/>
      <c r="V54" s="119"/>
      <c r="W54" s="119"/>
      <c r="X54" s="119"/>
      <c r="Y54" s="119"/>
      <c r="Z54" s="119"/>
    </row>
    <row r="55" spans="1:26" ht="22.5" customHeight="1">
      <c r="A55" s="119"/>
      <c r="B55" s="131"/>
      <c r="C55" s="504" t="s">
        <v>76</v>
      </c>
      <c r="D55" s="193" t="s">
        <v>77</v>
      </c>
      <c r="E55" s="185"/>
      <c r="F55" s="185"/>
      <c r="G55" s="185"/>
      <c r="H55" s="185"/>
      <c r="I55" s="185"/>
      <c r="J55" s="185"/>
      <c r="K55" s="185"/>
      <c r="L55" s="185"/>
      <c r="M55" s="185"/>
      <c r="N55" s="185"/>
      <c r="O55" s="185"/>
      <c r="P55" s="185"/>
      <c r="Q55" s="184"/>
      <c r="R55" s="130"/>
      <c r="S55" s="119"/>
      <c r="T55" s="119"/>
      <c r="U55" s="119"/>
      <c r="V55" s="119"/>
      <c r="W55" s="119"/>
      <c r="X55" s="119"/>
      <c r="Y55" s="119"/>
      <c r="Z55" s="119"/>
    </row>
    <row r="56" spans="1:26" ht="22.5" customHeight="1">
      <c r="A56" s="119"/>
      <c r="B56" s="131"/>
      <c r="C56" s="505"/>
      <c r="D56" s="193" t="s">
        <v>78</v>
      </c>
      <c r="E56" s="185"/>
      <c r="F56" s="185"/>
      <c r="G56" s="185"/>
      <c r="H56" s="185"/>
      <c r="I56" s="185"/>
      <c r="J56" s="185"/>
      <c r="K56" s="185"/>
      <c r="L56" s="185"/>
      <c r="M56" s="185"/>
      <c r="N56" s="185"/>
      <c r="O56" s="185"/>
      <c r="P56" s="185"/>
      <c r="Q56" s="184"/>
      <c r="R56" s="130"/>
      <c r="S56" s="119"/>
      <c r="T56" s="119"/>
      <c r="U56" s="119"/>
      <c r="V56" s="119"/>
      <c r="W56" s="119"/>
      <c r="X56" s="119"/>
      <c r="Y56" s="119"/>
      <c r="Z56" s="119"/>
    </row>
    <row r="57" spans="1:26" ht="22.5" customHeight="1">
      <c r="A57" s="119"/>
      <c r="B57" s="131"/>
      <c r="C57" s="501" t="s">
        <v>79</v>
      </c>
      <c r="D57" s="194" t="s">
        <v>80</v>
      </c>
      <c r="E57" s="39">
        <f>E58*12</f>
        <v>3360000</v>
      </c>
      <c r="F57" s="39">
        <f t="shared" ref="F57:P57" si="0">F58*12</f>
        <v>3360000</v>
      </c>
      <c r="G57" s="39">
        <f t="shared" si="0"/>
        <v>3360000</v>
      </c>
      <c r="H57" s="39">
        <f t="shared" si="0"/>
        <v>3360000</v>
      </c>
      <c r="I57" s="39">
        <f t="shared" si="0"/>
        <v>3360000</v>
      </c>
      <c r="J57" s="39">
        <f t="shared" si="0"/>
        <v>3360000</v>
      </c>
      <c r="K57" s="39">
        <f t="shared" si="0"/>
        <v>3360000</v>
      </c>
      <c r="L57" s="39">
        <f t="shared" si="0"/>
        <v>3360000</v>
      </c>
      <c r="M57" s="39">
        <f t="shared" si="0"/>
        <v>3360000</v>
      </c>
      <c r="N57" s="39">
        <f t="shared" si="0"/>
        <v>3360000</v>
      </c>
      <c r="O57" s="39">
        <f t="shared" si="0"/>
        <v>3360000</v>
      </c>
      <c r="P57" s="39">
        <f t="shared" si="0"/>
        <v>3360000</v>
      </c>
      <c r="Q57" s="183" t="s">
        <v>81</v>
      </c>
      <c r="R57" s="130"/>
      <c r="S57" s="119"/>
      <c r="T57" s="119"/>
      <c r="U57" s="119"/>
      <c r="V57" s="119"/>
      <c r="W57" s="119"/>
      <c r="X57" s="119"/>
      <c r="Y57" s="119"/>
      <c r="Z57" s="119"/>
    </row>
    <row r="58" spans="1:26" s="32" customFormat="1" ht="22.5" customHeight="1">
      <c r="A58" s="123"/>
      <c r="B58" s="143"/>
      <c r="C58" s="502"/>
      <c r="D58" s="49" t="s">
        <v>82</v>
      </c>
      <c r="E58" s="39">
        <f>$E$17</f>
        <v>280000</v>
      </c>
      <c r="F58" s="39">
        <f t="shared" ref="F58:P58" si="1">$E$17</f>
        <v>280000</v>
      </c>
      <c r="G58" s="39">
        <f t="shared" si="1"/>
        <v>280000</v>
      </c>
      <c r="H58" s="39">
        <f t="shared" si="1"/>
        <v>280000</v>
      </c>
      <c r="I58" s="39">
        <f t="shared" si="1"/>
        <v>280000</v>
      </c>
      <c r="J58" s="39">
        <f t="shared" si="1"/>
        <v>280000</v>
      </c>
      <c r="K58" s="39">
        <f t="shared" si="1"/>
        <v>280000</v>
      </c>
      <c r="L58" s="39">
        <f t="shared" si="1"/>
        <v>280000</v>
      </c>
      <c r="M58" s="39">
        <f t="shared" si="1"/>
        <v>280000</v>
      </c>
      <c r="N58" s="39">
        <f t="shared" si="1"/>
        <v>280000</v>
      </c>
      <c r="O58" s="39">
        <f t="shared" si="1"/>
        <v>280000</v>
      </c>
      <c r="P58" s="39">
        <f t="shared" si="1"/>
        <v>280000</v>
      </c>
      <c r="Q58" s="44">
        <f>SUM(E58:P58)</f>
        <v>3360000</v>
      </c>
      <c r="R58" s="144"/>
      <c r="S58" s="123"/>
      <c r="T58" s="123"/>
      <c r="U58" s="123"/>
      <c r="V58" s="123"/>
      <c r="W58" s="123"/>
      <c r="X58" s="123"/>
      <c r="Y58" s="123"/>
      <c r="Z58" s="123"/>
    </row>
    <row r="59" spans="1:26" s="32" customFormat="1" ht="22.5" customHeight="1">
      <c r="A59" s="123"/>
      <c r="B59" s="143"/>
      <c r="C59" s="502"/>
      <c r="D59" s="49" t="s">
        <v>33</v>
      </c>
      <c r="E59" s="39">
        <f>$E$18</f>
        <v>55000</v>
      </c>
      <c r="F59" s="39">
        <f t="shared" ref="F59:P59" si="2">$E$18</f>
        <v>55000</v>
      </c>
      <c r="G59" s="39">
        <f t="shared" si="2"/>
        <v>55000</v>
      </c>
      <c r="H59" s="39">
        <f t="shared" si="2"/>
        <v>55000</v>
      </c>
      <c r="I59" s="39">
        <f t="shared" si="2"/>
        <v>55000</v>
      </c>
      <c r="J59" s="39">
        <f t="shared" si="2"/>
        <v>55000</v>
      </c>
      <c r="K59" s="39">
        <f t="shared" si="2"/>
        <v>55000</v>
      </c>
      <c r="L59" s="39">
        <f t="shared" si="2"/>
        <v>55000</v>
      </c>
      <c r="M59" s="39">
        <f t="shared" si="2"/>
        <v>55000</v>
      </c>
      <c r="N59" s="39">
        <f t="shared" si="2"/>
        <v>55000</v>
      </c>
      <c r="O59" s="39">
        <f t="shared" si="2"/>
        <v>55000</v>
      </c>
      <c r="P59" s="39">
        <f t="shared" si="2"/>
        <v>55000</v>
      </c>
      <c r="Q59" s="44">
        <f>SUM(E59:P59)</f>
        <v>660000</v>
      </c>
      <c r="R59" s="144"/>
      <c r="S59" s="123"/>
      <c r="T59" s="123"/>
      <c r="U59" s="123"/>
      <c r="V59" s="123"/>
      <c r="W59" s="123"/>
      <c r="X59" s="123"/>
      <c r="Y59" s="123"/>
      <c r="Z59" s="123"/>
    </row>
    <row r="60" spans="1:26" s="32" customFormat="1" ht="22.5" customHeight="1">
      <c r="A60" s="123"/>
      <c r="B60" s="143"/>
      <c r="C60" s="502"/>
      <c r="D60" s="49" t="s">
        <v>83</v>
      </c>
      <c r="E60" s="269">
        <v>0</v>
      </c>
      <c r="F60" s="269">
        <v>0</v>
      </c>
      <c r="G60" s="269">
        <v>0</v>
      </c>
      <c r="H60" s="269">
        <v>0</v>
      </c>
      <c r="I60" s="269">
        <v>0</v>
      </c>
      <c r="J60" s="269">
        <v>0</v>
      </c>
      <c r="K60" s="269">
        <v>0</v>
      </c>
      <c r="L60" s="269">
        <v>0</v>
      </c>
      <c r="M60" s="269">
        <v>0</v>
      </c>
      <c r="N60" s="269">
        <v>0</v>
      </c>
      <c r="O60" s="269">
        <v>0</v>
      </c>
      <c r="P60" s="269">
        <v>0</v>
      </c>
      <c r="Q60" s="37">
        <f>SUM(E60:P60)</f>
        <v>0</v>
      </c>
      <c r="R60" s="144"/>
      <c r="S60" s="123"/>
      <c r="T60" s="123"/>
      <c r="U60" s="123"/>
      <c r="V60" s="123"/>
      <c r="W60" s="123"/>
      <c r="X60" s="123"/>
      <c r="Y60" s="123"/>
      <c r="Z60" s="123"/>
    </row>
    <row r="61" spans="1:26" s="32" customFormat="1" ht="22.5" customHeight="1">
      <c r="A61" s="123"/>
      <c r="B61" s="143"/>
      <c r="C61" s="503"/>
      <c r="D61" s="50" t="s">
        <v>84</v>
      </c>
      <c r="E61" s="160">
        <f t="shared" ref="E61:P61" si="3">IF(E52="無","0",SUM(E58:E60))</f>
        <v>335000</v>
      </c>
      <c r="F61" s="160">
        <f t="shared" si="3"/>
        <v>335000</v>
      </c>
      <c r="G61" s="160">
        <f t="shared" si="3"/>
        <v>335000</v>
      </c>
      <c r="H61" s="160">
        <f t="shared" si="3"/>
        <v>335000</v>
      </c>
      <c r="I61" s="160">
        <f t="shared" si="3"/>
        <v>335000</v>
      </c>
      <c r="J61" s="160">
        <f t="shared" si="3"/>
        <v>335000</v>
      </c>
      <c r="K61" s="160">
        <f t="shared" si="3"/>
        <v>335000</v>
      </c>
      <c r="L61" s="160">
        <f t="shared" si="3"/>
        <v>335000</v>
      </c>
      <c r="M61" s="160">
        <f t="shared" si="3"/>
        <v>335000</v>
      </c>
      <c r="N61" s="160">
        <f t="shared" si="3"/>
        <v>335000</v>
      </c>
      <c r="O61" s="160">
        <f t="shared" si="3"/>
        <v>335000</v>
      </c>
      <c r="P61" s="160">
        <f t="shared" si="3"/>
        <v>335000</v>
      </c>
      <c r="Q61" s="51">
        <f>SUM(E61:P61)</f>
        <v>4020000</v>
      </c>
      <c r="R61" s="144"/>
      <c r="S61" s="123"/>
      <c r="T61" s="123"/>
      <c r="U61" s="123"/>
      <c r="V61" s="123"/>
      <c r="W61" s="123"/>
      <c r="X61" s="123"/>
      <c r="Y61" s="123"/>
      <c r="Z61" s="123"/>
    </row>
    <row r="62" spans="1:26" s="32" customFormat="1" ht="22.5" customHeight="1">
      <c r="A62" s="123"/>
      <c r="B62" s="143"/>
      <c r="C62" s="472" t="s">
        <v>85</v>
      </c>
      <c r="D62" s="49" t="s">
        <v>86</v>
      </c>
      <c r="E62" s="43">
        <f t="shared" ref="E62:P62" si="4">IF(E33="有",INT(E96*E102/1000/2),0)</f>
        <v>13759</v>
      </c>
      <c r="F62" s="43">
        <f t="shared" si="4"/>
        <v>13759</v>
      </c>
      <c r="G62" s="43">
        <f t="shared" si="4"/>
        <v>13759</v>
      </c>
      <c r="H62" s="43">
        <f t="shared" si="4"/>
        <v>13759</v>
      </c>
      <c r="I62" s="43">
        <f t="shared" si="4"/>
        <v>13759</v>
      </c>
      <c r="J62" s="43">
        <f t="shared" si="4"/>
        <v>13759</v>
      </c>
      <c r="K62" s="43">
        <f t="shared" si="4"/>
        <v>13759</v>
      </c>
      <c r="L62" s="43">
        <f t="shared" si="4"/>
        <v>13759</v>
      </c>
      <c r="M62" s="43">
        <f t="shared" si="4"/>
        <v>13759</v>
      </c>
      <c r="N62" s="43">
        <f t="shared" si="4"/>
        <v>13759</v>
      </c>
      <c r="O62" s="43">
        <f t="shared" si="4"/>
        <v>13759</v>
      </c>
      <c r="P62" s="43">
        <f t="shared" si="4"/>
        <v>13759</v>
      </c>
      <c r="Q62" s="37">
        <f t="shared" ref="Q62:Q68" si="5">SUM(E62:P62)</f>
        <v>165108</v>
      </c>
      <c r="R62" s="399" t="s">
        <v>18</v>
      </c>
      <c r="S62" s="123"/>
      <c r="T62" s="123"/>
      <c r="U62" s="123"/>
      <c r="V62" s="123"/>
      <c r="W62" s="123"/>
      <c r="X62" s="123"/>
      <c r="Y62" s="123"/>
      <c r="Z62" s="123"/>
    </row>
    <row r="63" spans="1:26" s="32" customFormat="1" ht="22.5" customHeight="1">
      <c r="A63" s="123"/>
      <c r="B63" s="143"/>
      <c r="C63" s="472"/>
      <c r="D63" s="49" t="s">
        <v>87</v>
      </c>
      <c r="E63" s="37">
        <f t="shared" ref="E63:P63" si="6">IF(E33="有",INT(E97*E103/1000/2),0)</f>
        <v>31110</v>
      </c>
      <c r="F63" s="37">
        <f t="shared" si="6"/>
        <v>31110</v>
      </c>
      <c r="G63" s="37">
        <f t="shared" si="6"/>
        <v>31110</v>
      </c>
      <c r="H63" s="37">
        <f t="shared" si="6"/>
        <v>31110</v>
      </c>
      <c r="I63" s="37">
        <f t="shared" si="6"/>
        <v>31110</v>
      </c>
      <c r="J63" s="37">
        <f t="shared" si="6"/>
        <v>31110</v>
      </c>
      <c r="K63" s="37">
        <f t="shared" si="6"/>
        <v>31110</v>
      </c>
      <c r="L63" s="37">
        <f t="shared" si="6"/>
        <v>31110</v>
      </c>
      <c r="M63" s="37">
        <f t="shared" si="6"/>
        <v>31110</v>
      </c>
      <c r="N63" s="37">
        <f t="shared" si="6"/>
        <v>31110</v>
      </c>
      <c r="O63" s="37">
        <f t="shared" si="6"/>
        <v>31110</v>
      </c>
      <c r="P63" s="37">
        <f t="shared" si="6"/>
        <v>31110</v>
      </c>
      <c r="Q63" s="37">
        <f t="shared" si="5"/>
        <v>373320</v>
      </c>
      <c r="R63" s="144"/>
      <c r="S63" s="123"/>
      <c r="T63" s="123"/>
      <c r="U63" s="123"/>
      <c r="V63" s="123"/>
      <c r="W63" s="123"/>
      <c r="X63" s="123"/>
      <c r="Y63" s="123"/>
      <c r="Z63" s="123"/>
    </row>
    <row r="64" spans="1:26" s="32" customFormat="1" ht="22.5" customHeight="1">
      <c r="A64" s="123"/>
      <c r="B64" s="143"/>
      <c r="C64" s="472"/>
      <c r="D64" s="49" t="s">
        <v>88</v>
      </c>
      <c r="E64" s="37">
        <f t="shared" ref="E64:P64" si="7">IF(E33="有",INT(E97*E104/1000/2),0)</f>
        <v>2550</v>
      </c>
      <c r="F64" s="37">
        <f t="shared" si="7"/>
        <v>2550</v>
      </c>
      <c r="G64" s="37">
        <f t="shared" si="7"/>
        <v>2550</v>
      </c>
      <c r="H64" s="37">
        <f t="shared" si="7"/>
        <v>2550</v>
      </c>
      <c r="I64" s="37">
        <f t="shared" si="7"/>
        <v>2550</v>
      </c>
      <c r="J64" s="37">
        <f t="shared" si="7"/>
        <v>2550</v>
      </c>
      <c r="K64" s="37">
        <f t="shared" si="7"/>
        <v>2550</v>
      </c>
      <c r="L64" s="37">
        <f t="shared" si="7"/>
        <v>2550</v>
      </c>
      <c r="M64" s="37">
        <f t="shared" si="7"/>
        <v>2550</v>
      </c>
      <c r="N64" s="37">
        <f t="shared" si="7"/>
        <v>2550</v>
      </c>
      <c r="O64" s="37">
        <f t="shared" si="7"/>
        <v>2550</v>
      </c>
      <c r="P64" s="37">
        <f t="shared" si="7"/>
        <v>2550</v>
      </c>
      <c r="Q64" s="37">
        <f t="shared" si="5"/>
        <v>30600</v>
      </c>
      <c r="R64" s="144"/>
      <c r="S64" s="123"/>
      <c r="T64" s="123"/>
      <c r="U64" s="123"/>
      <c r="V64" s="123"/>
      <c r="W64" s="123"/>
      <c r="X64" s="123"/>
      <c r="Y64" s="123"/>
      <c r="Z64" s="123"/>
    </row>
    <row r="65" spans="1:26" s="32" customFormat="1" ht="22.5" customHeight="1">
      <c r="A65" s="123"/>
      <c r="B65" s="143"/>
      <c r="C65" s="472"/>
      <c r="D65" s="49" t="s">
        <v>89</v>
      </c>
      <c r="E65" s="37">
        <f t="shared" ref="E65:P65" si="8">IF(E33="有",INT(E97*E105/1000),0)</f>
        <v>102</v>
      </c>
      <c r="F65" s="37">
        <f t="shared" si="8"/>
        <v>102</v>
      </c>
      <c r="G65" s="37">
        <f t="shared" si="8"/>
        <v>102</v>
      </c>
      <c r="H65" s="37">
        <f t="shared" si="8"/>
        <v>102</v>
      </c>
      <c r="I65" s="37">
        <f t="shared" si="8"/>
        <v>102</v>
      </c>
      <c r="J65" s="37">
        <f t="shared" si="8"/>
        <v>102</v>
      </c>
      <c r="K65" s="37">
        <f t="shared" si="8"/>
        <v>102</v>
      </c>
      <c r="L65" s="37">
        <f t="shared" si="8"/>
        <v>102</v>
      </c>
      <c r="M65" s="37">
        <f t="shared" si="8"/>
        <v>102</v>
      </c>
      <c r="N65" s="37">
        <f t="shared" si="8"/>
        <v>102</v>
      </c>
      <c r="O65" s="37">
        <f t="shared" si="8"/>
        <v>102</v>
      </c>
      <c r="P65" s="37">
        <f t="shared" si="8"/>
        <v>102</v>
      </c>
      <c r="Q65" s="37">
        <f t="shared" si="5"/>
        <v>1224</v>
      </c>
      <c r="R65" s="144"/>
      <c r="S65" s="123"/>
      <c r="T65" s="123"/>
      <c r="U65" s="123"/>
      <c r="V65" s="123"/>
      <c r="W65" s="123"/>
      <c r="X65" s="123"/>
      <c r="Y65" s="123"/>
      <c r="Z65" s="123"/>
    </row>
    <row r="66" spans="1:26" s="32" customFormat="1" ht="22.5" customHeight="1">
      <c r="A66" s="123"/>
      <c r="B66" s="143"/>
      <c r="C66" s="472"/>
      <c r="D66" s="49" t="s">
        <v>61</v>
      </c>
      <c r="E66" s="37">
        <f t="shared" ref="E66:P66" si="9">IF(E34="有",INT(E96*E106/1000/2),0)</f>
        <v>2951</v>
      </c>
      <c r="F66" s="37">
        <f t="shared" si="9"/>
        <v>2951</v>
      </c>
      <c r="G66" s="37">
        <f t="shared" si="9"/>
        <v>2951</v>
      </c>
      <c r="H66" s="37">
        <f t="shared" si="9"/>
        <v>2951</v>
      </c>
      <c r="I66" s="37">
        <f t="shared" si="9"/>
        <v>2951</v>
      </c>
      <c r="J66" s="37">
        <f t="shared" si="9"/>
        <v>2951</v>
      </c>
      <c r="K66" s="37">
        <f t="shared" si="9"/>
        <v>2951</v>
      </c>
      <c r="L66" s="37">
        <f t="shared" si="9"/>
        <v>2951</v>
      </c>
      <c r="M66" s="37">
        <f t="shared" si="9"/>
        <v>2951</v>
      </c>
      <c r="N66" s="37">
        <f t="shared" si="9"/>
        <v>2951</v>
      </c>
      <c r="O66" s="37">
        <f t="shared" si="9"/>
        <v>2951</v>
      </c>
      <c r="P66" s="37">
        <f t="shared" si="9"/>
        <v>2951</v>
      </c>
      <c r="Q66" s="37">
        <f t="shared" si="5"/>
        <v>35412</v>
      </c>
      <c r="R66" s="144" t="s">
        <v>18</v>
      </c>
      <c r="S66" s="123"/>
      <c r="T66" s="123"/>
      <c r="U66" s="123"/>
      <c r="V66" s="123"/>
      <c r="W66" s="123"/>
      <c r="X66" s="123"/>
      <c r="Y66" s="123"/>
      <c r="Z66" s="123"/>
    </row>
    <row r="67" spans="1:26" s="32" customFormat="1" ht="22.5" customHeight="1">
      <c r="A67" s="123"/>
      <c r="B67" s="143"/>
      <c r="C67" s="472"/>
      <c r="D67" s="49" t="s">
        <v>90</v>
      </c>
      <c r="E67" s="37">
        <f t="shared" ref="E67:P67" si="10">IF(E33="有",INT(E97*E107/1000),0)</f>
        <v>1224</v>
      </c>
      <c r="F67" s="37">
        <f>IF(F33="有",INT(F97*F107/1000),0)</f>
        <v>1224</v>
      </c>
      <c r="G67" s="37">
        <f t="shared" si="10"/>
        <v>1224</v>
      </c>
      <c r="H67" s="37">
        <f t="shared" si="10"/>
        <v>1224</v>
      </c>
      <c r="I67" s="37">
        <f t="shared" si="10"/>
        <v>1224</v>
      </c>
      <c r="J67" s="37">
        <f t="shared" si="10"/>
        <v>1224</v>
      </c>
      <c r="K67" s="37">
        <f t="shared" si="10"/>
        <v>1224</v>
      </c>
      <c r="L67" s="37">
        <f t="shared" si="10"/>
        <v>1224</v>
      </c>
      <c r="M67" s="37">
        <f t="shared" si="10"/>
        <v>1224</v>
      </c>
      <c r="N67" s="37">
        <f t="shared" si="10"/>
        <v>1224</v>
      </c>
      <c r="O67" s="37">
        <f t="shared" si="10"/>
        <v>1224</v>
      </c>
      <c r="P67" s="37">
        <f t="shared" si="10"/>
        <v>1224</v>
      </c>
      <c r="Q67" s="37">
        <f t="shared" si="5"/>
        <v>14688</v>
      </c>
      <c r="R67" s="144"/>
      <c r="S67" s="123"/>
      <c r="T67" s="123"/>
      <c r="U67" s="123"/>
      <c r="V67" s="123"/>
      <c r="W67" s="123"/>
      <c r="X67" s="123"/>
      <c r="Y67" s="123"/>
      <c r="Z67" s="123"/>
    </row>
    <row r="68" spans="1:26" s="32" customFormat="1" ht="22.5" customHeight="1">
      <c r="A68" s="123"/>
      <c r="B68" s="143"/>
      <c r="C68" s="472"/>
      <c r="D68" s="49" t="s">
        <v>91</v>
      </c>
      <c r="E68" s="39">
        <f>IF($E$16="","0",E108)</f>
        <v>29</v>
      </c>
      <c r="F68" s="39">
        <f t="shared" ref="F68:P68" si="11">IF($E$16="","0",F108)</f>
        <v>29</v>
      </c>
      <c r="G68" s="39">
        <f t="shared" si="11"/>
        <v>29</v>
      </c>
      <c r="H68" s="39">
        <f t="shared" si="11"/>
        <v>29</v>
      </c>
      <c r="I68" s="39">
        <f t="shared" si="11"/>
        <v>29</v>
      </c>
      <c r="J68" s="39">
        <f t="shared" si="11"/>
        <v>29</v>
      </c>
      <c r="K68" s="39">
        <f>IF($E$16="","0",K108)</f>
        <v>29</v>
      </c>
      <c r="L68" s="39">
        <f t="shared" si="11"/>
        <v>29</v>
      </c>
      <c r="M68" s="39">
        <f t="shared" si="11"/>
        <v>29</v>
      </c>
      <c r="N68" s="39">
        <f t="shared" si="11"/>
        <v>29</v>
      </c>
      <c r="O68" s="39">
        <f t="shared" si="11"/>
        <v>29</v>
      </c>
      <c r="P68" s="39">
        <f t="shared" si="11"/>
        <v>29</v>
      </c>
      <c r="Q68" s="37">
        <f t="shared" si="5"/>
        <v>348</v>
      </c>
      <c r="R68" s="144"/>
      <c r="S68" s="123"/>
      <c r="T68" s="123"/>
      <c r="U68" s="123"/>
      <c r="V68" s="123"/>
      <c r="W68" s="123"/>
      <c r="X68" s="123"/>
      <c r="Y68" s="123"/>
      <c r="Z68" s="123"/>
    </row>
    <row r="69" spans="1:26" s="32" customFormat="1" ht="22.5" customHeight="1">
      <c r="A69" s="123"/>
      <c r="B69" s="143"/>
      <c r="C69" s="472"/>
      <c r="D69" s="50" t="s">
        <v>92</v>
      </c>
      <c r="E69" s="160">
        <f>IF(E52="無","0",SUM(E62:E68))</f>
        <v>51725</v>
      </c>
      <c r="F69" s="160">
        <f>IF(F52="無","0",SUM(F62:F68))</f>
        <v>51725</v>
      </c>
      <c r="G69" s="160">
        <f t="shared" ref="G69:P69" si="12">IF(G52="無","0",SUM(G62:G68))</f>
        <v>51725</v>
      </c>
      <c r="H69" s="160">
        <f t="shared" si="12"/>
        <v>51725</v>
      </c>
      <c r="I69" s="160">
        <f t="shared" si="12"/>
        <v>51725</v>
      </c>
      <c r="J69" s="160">
        <f t="shared" si="12"/>
        <v>51725</v>
      </c>
      <c r="K69" s="160">
        <f t="shared" si="12"/>
        <v>51725</v>
      </c>
      <c r="L69" s="160">
        <f t="shared" si="12"/>
        <v>51725</v>
      </c>
      <c r="M69" s="160">
        <f t="shared" si="12"/>
        <v>51725</v>
      </c>
      <c r="N69" s="160">
        <f t="shared" si="12"/>
        <v>51725</v>
      </c>
      <c r="O69" s="160">
        <f t="shared" si="12"/>
        <v>51725</v>
      </c>
      <c r="P69" s="160">
        <f t="shared" si="12"/>
        <v>51725</v>
      </c>
      <c r="Q69" s="51">
        <f>SUM(E69:P69)</f>
        <v>620700</v>
      </c>
      <c r="R69" s="144"/>
      <c r="S69" s="123"/>
      <c r="T69" s="123"/>
      <c r="U69" s="123"/>
      <c r="V69" s="123"/>
      <c r="W69" s="123"/>
      <c r="X69" s="123"/>
      <c r="Y69" s="123"/>
      <c r="Z69" s="123"/>
    </row>
    <row r="70" spans="1:26" s="32" customFormat="1" ht="22.5" customHeight="1">
      <c r="A70" s="123"/>
      <c r="B70" s="143"/>
      <c r="C70" s="472"/>
      <c r="D70" s="49" t="s">
        <v>63</v>
      </c>
      <c r="E70" s="37">
        <f t="shared" ref="E70:P70" si="13">IF(E35="有",ROUNDUP(E61*E109/1000,0),0)</f>
        <v>3183</v>
      </c>
      <c r="F70" s="37">
        <f t="shared" si="13"/>
        <v>3183</v>
      </c>
      <c r="G70" s="37">
        <f t="shared" si="13"/>
        <v>3183</v>
      </c>
      <c r="H70" s="37">
        <f t="shared" si="13"/>
        <v>3183</v>
      </c>
      <c r="I70" s="37">
        <f t="shared" si="13"/>
        <v>3183</v>
      </c>
      <c r="J70" s="37">
        <f t="shared" si="13"/>
        <v>3183</v>
      </c>
      <c r="K70" s="37">
        <f t="shared" si="13"/>
        <v>3183</v>
      </c>
      <c r="L70" s="37">
        <f t="shared" si="13"/>
        <v>3183</v>
      </c>
      <c r="M70" s="37">
        <f t="shared" si="13"/>
        <v>3183</v>
      </c>
      <c r="N70" s="37">
        <f t="shared" si="13"/>
        <v>3183</v>
      </c>
      <c r="O70" s="37">
        <f t="shared" si="13"/>
        <v>3183</v>
      </c>
      <c r="P70" s="37">
        <f t="shared" si="13"/>
        <v>3183</v>
      </c>
      <c r="Q70" s="37">
        <f>SUM(E70:P70)</f>
        <v>38196</v>
      </c>
      <c r="R70" s="144"/>
      <c r="S70" s="123"/>
      <c r="T70" s="123"/>
      <c r="U70" s="123"/>
      <c r="V70" s="123"/>
      <c r="W70" s="123"/>
      <c r="X70" s="123"/>
      <c r="Y70" s="123"/>
      <c r="Z70" s="123"/>
    </row>
    <row r="71" spans="1:26" s="32" customFormat="1" ht="22.5" customHeight="1">
      <c r="A71" s="123"/>
      <c r="B71" s="143"/>
      <c r="C71" s="472"/>
      <c r="D71" s="49" t="s">
        <v>93</v>
      </c>
      <c r="E71" s="37">
        <f>ROUNDDOWN(E61*E110/1000,0)</f>
        <v>723</v>
      </c>
      <c r="F71" s="37">
        <f t="shared" ref="F71:P71" si="14">ROUNDDOWN(F61*F110/1000,0)</f>
        <v>723</v>
      </c>
      <c r="G71" s="37">
        <f t="shared" si="14"/>
        <v>723</v>
      </c>
      <c r="H71" s="37">
        <f t="shared" si="14"/>
        <v>723</v>
      </c>
      <c r="I71" s="37">
        <f t="shared" si="14"/>
        <v>723</v>
      </c>
      <c r="J71" s="37">
        <f t="shared" si="14"/>
        <v>723</v>
      </c>
      <c r="K71" s="37">
        <f t="shared" si="14"/>
        <v>723</v>
      </c>
      <c r="L71" s="37">
        <f t="shared" si="14"/>
        <v>723</v>
      </c>
      <c r="M71" s="37">
        <f t="shared" si="14"/>
        <v>723</v>
      </c>
      <c r="N71" s="37">
        <f t="shared" si="14"/>
        <v>723</v>
      </c>
      <c r="O71" s="37">
        <f t="shared" si="14"/>
        <v>723</v>
      </c>
      <c r="P71" s="37">
        <f t="shared" si="14"/>
        <v>723</v>
      </c>
      <c r="Q71" s="37">
        <f>SUM(E71:P71)</f>
        <v>8676</v>
      </c>
      <c r="R71" s="144"/>
      <c r="S71" s="123"/>
      <c r="T71" s="123"/>
      <c r="U71" s="123"/>
      <c r="V71" s="123"/>
      <c r="W71" s="123"/>
      <c r="X71" s="123"/>
      <c r="Y71" s="123"/>
      <c r="Z71" s="123"/>
    </row>
    <row r="72" spans="1:26" s="32" customFormat="1" ht="22.5" customHeight="1" thickBot="1">
      <c r="A72" s="123"/>
      <c r="B72" s="143"/>
      <c r="C72" s="473"/>
      <c r="D72" s="52" t="s">
        <v>94</v>
      </c>
      <c r="E72" s="161">
        <f>SUM(E70:E71)</f>
        <v>3906</v>
      </c>
      <c r="F72" s="161">
        <f t="shared" ref="F72:P72" si="15">SUM(F70:F71)</f>
        <v>3906</v>
      </c>
      <c r="G72" s="161">
        <f t="shared" si="15"/>
        <v>3906</v>
      </c>
      <c r="H72" s="161">
        <f t="shared" si="15"/>
        <v>3906</v>
      </c>
      <c r="I72" s="161">
        <f t="shared" si="15"/>
        <v>3906</v>
      </c>
      <c r="J72" s="161">
        <f t="shared" si="15"/>
        <v>3906</v>
      </c>
      <c r="K72" s="161">
        <f t="shared" si="15"/>
        <v>3906</v>
      </c>
      <c r="L72" s="161">
        <f t="shared" si="15"/>
        <v>3906</v>
      </c>
      <c r="M72" s="161">
        <f t="shared" si="15"/>
        <v>3906</v>
      </c>
      <c r="N72" s="161">
        <f t="shared" si="15"/>
        <v>3906</v>
      </c>
      <c r="O72" s="161">
        <f t="shared" si="15"/>
        <v>3906</v>
      </c>
      <c r="P72" s="161">
        <f t="shared" si="15"/>
        <v>3906</v>
      </c>
      <c r="Q72" s="53">
        <f>SUM(E72:P72)</f>
        <v>46872</v>
      </c>
      <c r="R72" s="144"/>
      <c r="S72" s="123"/>
      <c r="T72" s="123"/>
      <c r="U72" s="123"/>
      <c r="V72" s="123"/>
      <c r="W72" s="123"/>
      <c r="X72" s="123"/>
      <c r="Y72" s="123"/>
      <c r="Z72" s="123"/>
    </row>
    <row r="73" spans="1:26" ht="37.5" customHeight="1" thickTop="1">
      <c r="A73" s="119"/>
      <c r="B73" s="131"/>
      <c r="C73" s="478" t="s">
        <v>95</v>
      </c>
      <c r="D73" s="479"/>
      <c r="E73" s="333">
        <f>SUM(E61+E69+E72)</f>
        <v>390631</v>
      </c>
      <c r="F73" s="333">
        <f t="shared" ref="F73:Q73" si="16">SUM(F61+F69+F72)</f>
        <v>390631</v>
      </c>
      <c r="G73" s="333">
        <f t="shared" si="16"/>
        <v>390631</v>
      </c>
      <c r="H73" s="333">
        <f t="shared" si="16"/>
        <v>390631</v>
      </c>
      <c r="I73" s="333">
        <f t="shared" si="16"/>
        <v>390631</v>
      </c>
      <c r="J73" s="333">
        <f t="shared" si="16"/>
        <v>390631</v>
      </c>
      <c r="K73" s="333">
        <f t="shared" si="16"/>
        <v>390631</v>
      </c>
      <c r="L73" s="333">
        <f t="shared" si="16"/>
        <v>390631</v>
      </c>
      <c r="M73" s="333">
        <f t="shared" si="16"/>
        <v>390631</v>
      </c>
      <c r="N73" s="333">
        <f t="shared" si="16"/>
        <v>390631</v>
      </c>
      <c r="O73" s="333">
        <f t="shared" si="16"/>
        <v>390631</v>
      </c>
      <c r="P73" s="333">
        <f t="shared" si="16"/>
        <v>390631</v>
      </c>
      <c r="Q73" s="334">
        <f t="shared" si="16"/>
        <v>4687572</v>
      </c>
      <c r="R73" s="144"/>
      <c r="S73" s="119"/>
      <c r="T73" s="119"/>
      <c r="U73" s="119"/>
      <c r="V73" s="119"/>
      <c r="W73" s="119"/>
      <c r="X73" s="119"/>
      <c r="Y73" s="119"/>
      <c r="Z73" s="119"/>
    </row>
    <row r="74" spans="1:26" ht="37.5" customHeight="1">
      <c r="A74" s="119"/>
      <c r="B74" s="131"/>
      <c r="C74" s="500" t="s">
        <v>634</v>
      </c>
      <c r="D74" s="497"/>
      <c r="E74" s="331">
        <f>IF($E$84=0,0,IF(E52="無",0,(ROUNDDOWN((E73-E59)*$E$84,0)+E73)))</f>
        <v>424194</v>
      </c>
      <c r="F74" s="331">
        <f t="shared" ref="F74:P74" si="17">IF($E$84=0,0,IF(F52="無",0,(ROUNDDOWN((F73-F59)*$E$84,0)+F73)))</f>
        <v>424194</v>
      </c>
      <c r="G74" s="331">
        <f t="shared" si="17"/>
        <v>424194</v>
      </c>
      <c r="H74" s="331">
        <f t="shared" si="17"/>
        <v>424194</v>
      </c>
      <c r="I74" s="331">
        <f t="shared" si="17"/>
        <v>424194</v>
      </c>
      <c r="J74" s="331">
        <f t="shared" si="17"/>
        <v>424194</v>
      </c>
      <c r="K74" s="331">
        <f>IF($E$84=0,0,IF(K52="無",0,(ROUNDDOWN((K73-K59)*$E$84,0)+K73)))</f>
        <v>424194</v>
      </c>
      <c r="L74" s="331">
        <f t="shared" si="17"/>
        <v>424194</v>
      </c>
      <c r="M74" s="331">
        <f t="shared" si="17"/>
        <v>424194</v>
      </c>
      <c r="N74" s="331">
        <f t="shared" si="17"/>
        <v>424194</v>
      </c>
      <c r="O74" s="331">
        <f t="shared" si="17"/>
        <v>424194</v>
      </c>
      <c r="P74" s="331">
        <f t="shared" si="17"/>
        <v>424194</v>
      </c>
      <c r="Q74" s="335">
        <f>IF(SUM(E74:P74)=0,0,SUM(E74:P74))</f>
        <v>5090328</v>
      </c>
      <c r="R74" s="144"/>
      <c r="S74" s="119"/>
      <c r="T74" s="119"/>
      <c r="U74" s="119"/>
      <c r="V74" s="119"/>
      <c r="W74" s="119"/>
      <c r="X74" s="119"/>
      <c r="Y74" s="119"/>
      <c r="Z74" s="119"/>
    </row>
    <row r="75" spans="1:26" ht="37.5" customHeight="1" thickBot="1">
      <c r="A75" s="119"/>
      <c r="B75" s="131"/>
      <c r="C75" s="509" t="s">
        <v>635</v>
      </c>
      <c r="D75" s="510"/>
      <c r="E75" s="336">
        <f>IF($E$90=0,0,IF(E52="無",0,IF(E74=0,ROUND(E73*$E$90,0),ROUND(E74*$E$90,0))))</f>
        <v>84839</v>
      </c>
      <c r="F75" s="336">
        <f t="shared" ref="F75:P75" si="18">IF($E$90=0,0,IF(F52="無",0,IF(F74=0,ROUND(F73*$E$90,0),ROUND(F74*$E$90,0))))</f>
        <v>84839</v>
      </c>
      <c r="G75" s="336">
        <f t="shared" si="18"/>
        <v>84839</v>
      </c>
      <c r="H75" s="336">
        <f t="shared" si="18"/>
        <v>84839</v>
      </c>
      <c r="I75" s="336">
        <f t="shared" si="18"/>
        <v>84839</v>
      </c>
      <c r="J75" s="336">
        <f t="shared" si="18"/>
        <v>84839</v>
      </c>
      <c r="K75" s="336">
        <f t="shared" si="18"/>
        <v>84839</v>
      </c>
      <c r="L75" s="336">
        <f t="shared" si="18"/>
        <v>84839</v>
      </c>
      <c r="M75" s="336">
        <f t="shared" si="18"/>
        <v>84839</v>
      </c>
      <c r="N75" s="336">
        <f>IF($E$90=0,0,IF(N52="無",0,IF(N74=0,ROUND(N73*$E$90,0),ROUND(N74*$E$90,0))))</f>
        <v>84839</v>
      </c>
      <c r="O75" s="336">
        <f t="shared" si="18"/>
        <v>84839</v>
      </c>
      <c r="P75" s="336">
        <f t="shared" si="18"/>
        <v>84839</v>
      </c>
      <c r="Q75" s="337">
        <f>IF(SUM(E75:P75)=0,0,SUM(E75:P75))</f>
        <v>1018068</v>
      </c>
      <c r="R75" s="144"/>
      <c r="S75" s="119"/>
      <c r="T75" s="119"/>
      <c r="U75" s="119"/>
      <c r="V75" s="119"/>
      <c r="W75" s="119"/>
      <c r="X75" s="119"/>
      <c r="Y75" s="119"/>
      <c r="Z75" s="119"/>
    </row>
    <row r="76" spans="1:26" ht="13.35" customHeight="1" thickTop="1">
      <c r="A76" s="119"/>
      <c r="B76" s="132"/>
      <c r="C76" s="26"/>
      <c r="D76" s="29"/>
      <c r="E76" s="40"/>
      <c r="F76" s="41"/>
      <c r="G76" s="42"/>
      <c r="H76" s="42"/>
      <c r="I76" s="26"/>
      <c r="J76" s="26"/>
      <c r="K76" s="26"/>
      <c r="L76" s="26"/>
      <c r="M76" s="26"/>
      <c r="N76" s="26"/>
      <c r="O76" s="26"/>
      <c r="P76" s="26"/>
      <c r="Q76" s="26"/>
      <c r="R76" s="130"/>
      <c r="S76" s="121"/>
      <c r="T76" s="121"/>
      <c r="U76" s="119"/>
      <c r="V76" s="119"/>
      <c r="W76" s="119"/>
      <c r="X76" s="119"/>
      <c r="Y76" s="119"/>
      <c r="Z76" s="119"/>
    </row>
    <row r="77" spans="1:26" ht="13.35" customHeight="1">
      <c r="A77" s="119"/>
      <c r="B77" s="133"/>
      <c r="C77" s="56"/>
      <c r="D77" s="55"/>
      <c r="E77" s="55"/>
      <c r="F77" s="55"/>
      <c r="G77" s="55"/>
      <c r="H77" s="55"/>
      <c r="I77" s="55"/>
      <c r="J77" s="55"/>
      <c r="K77" s="55"/>
      <c r="L77" s="54"/>
      <c r="M77" s="54"/>
      <c r="N77" s="54"/>
      <c r="O77" s="54"/>
      <c r="P77" s="55"/>
      <c r="Q77" s="54"/>
      <c r="R77" s="134"/>
      <c r="S77" s="119"/>
      <c r="T77" s="119"/>
      <c r="U77" s="119"/>
      <c r="V77" s="119"/>
      <c r="W77" s="119"/>
      <c r="X77" s="119"/>
      <c r="Y77" s="119"/>
      <c r="Z77" s="119"/>
    </row>
    <row r="78" spans="1:26" ht="13.35" customHeight="1">
      <c r="A78" s="119"/>
      <c r="B78" s="129"/>
      <c r="C78" s="28"/>
      <c r="D78" s="26"/>
      <c r="E78" s="26"/>
      <c r="F78" s="26"/>
      <c r="G78" s="26"/>
      <c r="H78" s="26"/>
      <c r="I78" s="26"/>
      <c r="J78" s="26"/>
      <c r="K78" s="26"/>
      <c r="P78" s="26"/>
      <c r="R78" s="130"/>
      <c r="S78" s="119"/>
      <c r="T78" s="119"/>
      <c r="U78" s="119"/>
      <c r="V78" s="119"/>
      <c r="W78" s="119"/>
      <c r="X78" s="119"/>
      <c r="Y78" s="119"/>
      <c r="Z78" s="119"/>
    </row>
    <row r="79" spans="1:26" ht="22.5">
      <c r="A79" s="119"/>
      <c r="B79" s="131"/>
      <c r="C79" s="30" t="s">
        <v>96</v>
      </c>
      <c r="R79" s="130"/>
      <c r="S79" s="119"/>
      <c r="T79" s="119"/>
      <c r="U79" s="119"/>
      <c r="V79" s="119"/>
      <c r="W79" s="119"/>
      <c r="X79" s="119"/>
      <c r="Y79" s="119"/>
      <c r="Z79" s="119"/>
    </row>
    <row r="80" spans="1:26" ht="22.5">
      <c r="A80" s="119"/>
      <c r="B80" s="131"/>
      <c r="C80" s="321" t="s">
        <v>629</v>
      </c>
      <c r="R80" s="130"/>
      <c r="S80" s="119"/>
      <c r="T80" s="119"/>
      <c r="U80" s="119"/>
      <c r="V80" s="119"/>
      <c r="W80" s="119"/>
      <c r="X80" s="119"/>
      <c r="Y80" s="119"/>
      <c r="Z80" s="119"/>
    </row>
    <row r="81" spans="1:26" ht="24" customHeight="1">
      <c r="A81" s="119"/>
      <c r="B81" s="131"/>
      <c r="C81" s="321" t="s">
        <v>631</v>
      </c>
      <c r="R81" s="130"/>
      <c r="S81" s="119"/>
      <c r="T81" s="119"/>
      <c r="U81" s="119"/>
      <c r="V81" s="119"/>
      <c r="W81" s="119"/>
      <c r="X81" s="119"/>
      <c r="Y81" s="119"/>
      <c r="Z81" s="119"/>
    </row>
    <row r="82" spans="1:26" ht="9" customHeight="1">
      <c r="A82" s="119"/>
      <c r="B82" s="131"/>
      <c r="C82" s="321"/>
      <c r="R82" s="130"/>
      <c r="S82" s="119"/>
      <c r="T82" s="119"/>
      <c r="U82" s="119"/>
      <c r="V82" s="119"/>
      <c r="W82" s="119"/>
      <c r="X82" s="119"/>
      <c r="Y82" s="119"/>
      <c r="Z82" s="119"/>
    </row>
    <row r="83" spans="1:26" s="35" customFormat="1" ht="21.75" customHeight="1">
      <c r="A83" s="122"/>
      <c r="B83" s="140"/>
      <c r="C83" s="25"/>
      <c r="D83" s="196" t="s">
        <v>18</v>
      </c>
      <c r="E83" s="27"/>
      <c r="F83" s="192" t="s">
        <v>19</v>
      </c>
      <c r="G83" s="34"/>
      <c r="H83" s="34"/>
      <c r="I83" s="34"/>
      <c r="J83" s="34"/>
      <c r="K83" s="34"/>
      <c r="P83" s="34"/>
      <c r="R83" s="141"/>
      <c r="S83" s="122"/>
      <c r="T83" s="122"/>
      <c r="U83" s="122"/>
      <c r="V83" s="122"/>
      <c r="W83" s="122"/>
      <c r="X83" s="122"/>
      <c r="Y83" s="122"/>
      <c r="Z83" s="122"/>
    </row>
    <row r="84" spans="1:26" s="35" customFormat="1" ht="39" customHeight="1">
      <c r="A84" s="122"/>
      <c r="B84" s="140"/>
      <c r="C84" s="451" t="s">
        <v>97</v>
      </c>
      <c r="D84" s="451" t="s">
        <v>33</v>
      </c>
      <c r="E84" s="498">
        <v>0.1</v>
      </c>
      <c r="F84" s="498"/>
      <c r="G84" s="506" t="s">
        <v>98</v>
      </c>
      <c r="H84" s="507"/>
      <c r="I84" s="507"/>
      <c r="J84" s="507"/>
      <c r="K84" s="508"/>
      <c r="P84" s="34"/>
      <c r="R84" s="141"/>
      <c r="S84" s="122"/>
      <c r="T84" s="122"/>
      <c r="U84" s="122"/>
      <c r="V84" s="122"/>
      <c r="W84" s="122"/>
      <c r="X84" s="122"/>
      <c r="Y84" s="122"/>
      <c r="Z84" s="122"/>
    </row>
    <row r="85" spans="1:26" ht="16.5" customHeight="1">
      <c r="A85" s="119"/>
      <c r="B85" s="131"/>
      <c r="C85" s="108"/>
      <c r="R85" s="130"/>
      <c r="S85" s="119"/>
      <c r="T85" s="119"/>
      <c r="U85" s="119"/>
      <c r="V85" s="119"/>
      <c r="W85" s="119"/>
      <c r="X85" s="119"/>
      <c r="Y85" s="119"/>
      <c r="Z85" s="119"/>
    </row>
    <row r="86" spans="1:26" ht="34.5" customHeight="1">
      <c r="A86" s="119"/>
      <c r="B86" s="131"/>
      <c r="C86" s="30" t="s">
        <v>637</v>
      </c>
      <c r="D86" s="165"/>
      <c r="E86" s="323"/>
      <c r="F86" s="323"/>
      <c r="G86" s="324"/>
      <c r="H86" s="324"/>
      <c r="I86" s="324"/>
      <c r="J86" s="324"/>
      <c r="K86" s="324"/>
      <c r="L86" s="324"/>
      <c r="M86" s="35"/>
      <c r="N86" s="35"/>
      <c r="O86" s="35"/>
      <c r="P86" s="34"/>
      <c r="Q86" s="35"/>
      <c r="R86" s="130"/>
      <c r="S86" s="119"/>
      <c r="T86" s="119"/>
      <c r="U86" s="119"/>
      <c r="V86" s="119"/>
      <c r="W86" s="119"/>
      <c r="X86" s="119"/>
      <c r="Y86" s="119"/>
      <c r="Z86" s="119"/>
    </row>
    <row r="87" spans="1:26" ht="22.5">
      <c r="A87" s="119"/>
      <c r="B87" s="131"/>
      <c r="C87" s="330" t="s">
        <v>650</v>
      </c>
      <c r="D87" s="165"/>
      <c r="E87" s="323"/>
      <c r="F87" s="323"/>
      <c r="G87" s="324"/>
      <c r="H87" s="324"/>
      <c r="I87" s="324"/>
      <c r="J87" s="324"/>
      <c r="K87" s="324"/>
      <c r="L87" s="324"/>
      <c r="M87" s="35"/>
      <c r="N87" s="35"/>
      <c r="O87" s="35"/>
      <c r="P87" s="34"/>
      <c r="Q87" s="35"/>
      <c r="R87" s="130"/>
      <c r="S87" s="119"/>
      <c r="T87" s="119"/>
      <c r="U87" s="119"/>
      <c r="V87" s="119"/>
      <c r="W87" s="119"/>
      <c r="X87" s="119"/>
      <c r="Y87" s="119"/>
      <c r="Z87" s="119"/>
    </row>
    <row r="88" spans="1:26" ht="22.5">
      <c r="A88" s="119"/>
      <c r="B88" s="131"/>
      <c r="C88" s="321" t="s">
        <v>648</v>
      </c>
      <c r="D88" s="165"/>
      <c r="E88" s="323"/>
      <c r="F88" s="323"/>
      <c r="G88" s="324"/>
      <c r="H88" s="324"/>
      <c r="I88" s="324"/>
      <c r="J88" s="324"/>
      <c r="K88" s="324"/>
      <c r="L88" s="324"/>
      <c r="M88" s="35"/>
      <c r="N88" s="35"/>
      <c r="O88" s="35"/>
      <c r="P88" s="34"/>
      <c r="Q88" s="35"/>
      <c r="R88" s="130"/>
      <c r="S88" s="119"/>
      <c r="T88" s="119"/>
      <c r="U88" s="119"/>
      <c r="V88" s="119"/>
      <c r="W88" s="119"/>
      <c r="X88" s="119"/>
      <c r="Y88" s="119"/>
      <c r="Z88" s="119"/>
    </row>
    <row r="89" spans="1:26" ht="20.25" customHeight="1">
      <c r="A89" s="119"/>
      <c r="B89" s="131"/>
      <c r="C89" s="30"/>
      <c r="D89" s="196" t="s">
        <v>18</v>
      </c>
      <c r="E89" s="27"/>
      <c r="F89" s="192" t="s">
        <v>632</v>
      </c>
      <c r="G89" s="324"/>
      <c r="H89" s="324"/>
      <c r="I89" s="324"/>
      <c r="J89" s="324"/>
      <c r="K89" s="324"/>
      <c r="L89" s="324"/>
      <c r="M89" s="35"/>
      <c r="N89" s="35"/>
      <c r="O89" s="35"/>
      <c r="P89" s="34"/>
      <c r="Q89" s="35"/>
      <c r="R89" s="130"/>
      <c r="S89" s="119"/>
      <c r="T89" s="119"/>
      <c r="U89" s="119"/>
      <c r="V89" s="119"/>
      <c r="W89" s="119"/>
      <c r="X89" s="119"/>
      <c r="Y89" s="119"/>
      <c r="Z89" s="119"/>
    </row>
    <row r="90" spans="1:26" ht="34.5" customHeight="1">
      <c r="A90" s="119"/>
      <c r="B90" s="131"/>
      <c r="C90" s="497" t="s">
        <v>633</v>
      </c>
      <c r="D90" s="497" t="s">
        <v>33</v>
      </c>
      <c r="E90" s="498">
        <v>0.2</v>
      </c>
      <c r="F90" s="498"/>
      <c r="G90" s="499" t="s">
        <v>636</v>
      </c>
      <c r="H90" s="499"/>
      <c r="I90" s="499"/>
      <c r="J90" s="499"/>
      <c r="K90" s="499"/>
      <c r="L90" s="499"/>
      <c r="M90" s="35"/>
      <c r="N90" s="35"/>
      <c r="O90" s="35"/>
      <c r="P90" s="34"/>
      <c r="Q90" s="35"/>
      <c r="R90" s="130"/>
      <c r="S90" s="119"/>
      <c r="T90" s="119"/>
      <c r="U90" s="119"/>
      <c r="V90" s="119"/>
      <c r="W90" s="119"/>
      <c r="X90" s="119"/>
      <c r="Y90" s="119"/>
      <c r="Z90" s="119"/>
    </row>
    <row r="91" spans="1:26" ht="23.25" thickBot="1">
      <c r="A91" s="119"/>
      <c r="B91" s="145"/>
      <c r="C91" s="325"/>
      <c r="D91" s="325"/>
      <c r="E91" s="326"/>
      <c r="F91" s="326"/>
      <c r="G91" s="327"/>
      <c r="H91" s="327"/>
      <c r="I91" s="327"/>
      <c r="J91" s="327"/>
      <c r="K91" s="327"/>
      <c r="L91" s="328"/>
      <c r="M91" s="328"/>
      <c r="N91" s="328"/>
      <c r="O91" s="328"/>
      <c r="P91" s="329"/>
      <c r="Q91" s="328"/>
      <c r="R91" s="148"/>
      <c r="S91" s="119"/>
      <c r="T91" s="119"/>
      <c r="U91" s="119"/>
      <c r="V91" s="119"/>
      <c r="W91" s="119"/>
      <c r="X91" s="119"/>
      <c r="Y91" s="119"/>
      <c r="Z91" s="119"/>
    </row>
    <row r="92" spans="1:26">
      <c r="A92" s="119"/>
      <c r="B92" s="119"/>
      <c r="C92" s="119"/>
      <c r="D92" s="119"/>
      <c r="E92" s="149"/>
      <c r="F92" s="119"/>
      <c r="G92" s="119"/>
      <c r="H92" s="119"/>
      <c r="I92" s="119"/>
      <c r="J92" s="119"/>
      <c r="K92" s="119"/>
      <c r="L92" s="119"/>
      <c r="M92" s="119"/>
      <c r="N92" s="119"/>
      <c r="O92" s="119"/>
      <c r="P92" s="119"/>
      <c r="Q92" s="119"/>
      <c r="R92" s="119"/>
      <c r="S92" s="119"/>
      <c r="T92" s="119"/>
      <c r="U92" s="119"/>
      <c r="V92" s="119"/>
      <c r="W92" s="119"/>
      <c r="X92" s="119"/>
      <c r="Y92" s="119"/>
      <c r="Z92" s="119"/>
    </row>
    <row r="93" spans="1:26">
      <c r="A93" s="119"/>
      <c r="B93" s="119"/>
      <c r="C93" s="119"/>
      <c r="D93" s="119"/>
      <c r="E93" s="149"/>
      <c r="F93" s="119"/>
      <c r="G93" s="119"/>
      <c r="H93" s="119"/>
      <c r="I93" s="119"/>
      <c r="J93" s="119"/>
      <c r="K93" s="119"/>
      <c r="L93" s="119"/>
      <c r="M93" s="119"/>
      <c r="N93" s="119"/>
      <c r="O93" s="119"/>
      <c r="P93" s="119"/>
      <c r="Q93" s="119"/>
      <c r="R93" s="119"/>
      <c r="S93" s="119"/>
      <c r="T93" s="119"/>
      <c r="U93" s="119"/>
      <c r="V93" s="119"/>
      <c r="W93" s="119"/>
      <c r="X93" s="119"/>
      <c r="Y93" s="119"/>
      <c r="Z93" s="119"/>
    </row>
    <row r="94" spans="1:26">
      <c r="A94" s="119"/>
      <c r="B94" s="119" t="s">
        <v>99</v>
      </c>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row>
    <row r="95" spans="1:26" ht="21" customHeight="1">
      <c r="A95" s="119"/>
      <c r="B95" s="119"/>
      <c r="C95" s="480" t="s">
        <v>100</v>
      </c>
      <c r="D95" s="68" t="s">
        <v>71</v>
      </c>
      <c r="E95" s="68" t="s">
        <v>45</v>
      </c>
      <c r="F95" s="68" t="s">
        <v>46</v>
      </c>
      <c r="G95" s="68" t="s">
        <v>47</v>
      </c>
      <c r="H95" s="68" t="s">
        <v>48</v>
      </c>
      <c r="I95" s="68" t="s">
        <v>49</v>
      </c>
      <c r="J95" s="68" t="s">
        <v>50</v>
      </c>
      <c r="K95" s="68" t="s">
        <v>51</v>
      </c>
      <c r="L95" s="68" t="s">
        <v>52</v>
      </c>
      <c r="M95" s="68" t="s">
        <v>53</v>
      </c>
      <c r="N95" s="68" t="s">
        <v>54</v>
      </c>
      <c r="O95" s="68" t="s">
        <v>55</v>
      </c>
      <c r="P95" s="68" t="s">
        <v>56</v>
      </c>
      <c r="Q95" s="120"/>
      <c r="R95" s="119"/>
      <c r="S95" s="119"/>
      <c r="T95" s="119"/>
      <c r="U95" s="119"/>
      <c r="V95" s="119"/>
      <c r="W95" s="119"/>
      <c r="X95" s="119"/>
      <c r="Y95" s="119"/>
      <c r="Z95" s="119"/>
    </row>
    <row r="96" spans="1:26" s="32" customFormat="1" ht="19.5" customHeight="1">
      <c r="A96" s="123"/>
      <c r="B96" s="123"/>
      <c r="C96" s="481"/>
      <c r="D96" s="65" t="s">
        <v>101</v>
      </c>
      <c r="E96" s="150">
        <f>IFERROR(IF(E33="有",VLOOKUP(E98,'メンテナンス用_保険料額表（協会けんぽ・愛知県）'!$C$17:$N$66,11),0),0)</f>
        <v>340000</v>
      </c>
      <c r="F96" s="150">
        <f>IFERROR(IF(F33="有",VLOOKUP(F98,'メンテナンス用_保険料額表（協会けんぽ・愛知県）'!$C$17:$N$66,11),0),0)</f>
        <v>340000</v>
      </c>
      <c r="G96" s="150">
        <f>IFERROR(IF(G33="有",VLOOKUP(G98,'メンテナンス用_保険料額表（協会けんぽ・愛知県）'!$C$17:$N$66,11),0),0)</f>
        <v>340000</v>
      </c>
      <c r="H96" s="150">
        <f>IFERROR(IF(H33="有",VLOOKUP(H98,'メンテナンス用_保険料額表（協会けんぽ・愛知県）'!$C$17:$N$66,11),0),0)</f>
        <v>340000</v>
      </c>
      <c r="I96" s="150">
        <f>IFERROR(IF(I33="有",VLOOKUP(I98,'メンテナンス用_保険料額表（協会けんぽ・愛知県）'!$C$17:$N$66,11),0),0)</f>
        <v>340000</v>
      </c>
      <c r="J96" s="150">
        <f>IFERROR(IF(J33="有",VLOOKUP(J98,'メンテナンス用_保険料額表（協会けんぽ・愛知県）'!$C$17:$N$66,11),0),0)</f>
        <v>340000</v>
      </c>
      <c r="K96" s="150">
        <f>IFERROR(IF(K33="有",VLOOKUP(K98,'メンテナンス用_保険料額表（協会けんぽ・愛知県）'!$C$17:$N$66,11),0),0)</f>
        <v>340000</v>
      </c>
      <c r="L96" s="150">
        <f>IFERROR(IF(L33="有",VLOOKUP(L98,'メンテナンス用_保険料額表（協会けんぽ・愛知県）'!$C$17:$N$66,11),0),0)</f>
        <v>340000</v>
      </c>
      <c r="M96" s="150">
        <f>IFERROR(IF(M33="有",VLOOKUP(M98,'メンテナンス用_保険料額表（協会けんぽ・愛知県）'!$C$17:$N$66,11),0),0)</f>
        <v>340000</v>
      </c>
      <c r="N96" s="150">
        <f>IFERROR(IF(N33="有",VLOOKUP(N98,'メンテナンス用_保険料額表（協会けんぽ・愛知県）'!$C$17:$N$66,11),0),0)</f>
        <v>340000</v>
      </c>
      <c r="O96" s="150">
        <f>IFERROR(IF(O33="有",VLOOKUP(O98,'メンテナンス用_保険料額表（協会けんぽ・愛知県）'!$C$17:$N$66,11),0),0)</f>
        <v>340000</v>
      </c>
      <c r="P96" s="150">
        <f>IFERROR(IF(P33="有",VLOOKUP(P98,'メンテナンス用_保険料額表（協会けんぽ・愛知県）'!$C$17:$N$66,11),0),0)</f>
        <v>340000</v>
      </c>
      <c r="Q96" s="120"/>
      <c r="R96" s="123"/>
      <c r="S96" s="123"/>
      <c r="T96" s="123"/>
      <c r="U96" s="123"/>
      <c r="V96" s="123"/>
      <c r="W96" s="123"/>
      <c r="X96" s="123"/>
      <c r="Y96" s="123"/>
      <c r="Z96" s="123"/>
    </row>
    <row r="97" spans="1:26" s="32" customFormat="1" ht="19.5" customHeight="1">
      <c r="A97" s="123"/>
      <c r="B97" s="123"/>
      <c r="C97" s="482"/>
      <c r="D97" s="65" t="s">
        <v>102</v>
      </c>
      <c r="E97" s="150">
        <f>IFERROR(IF(E33="有",VLOOKUP(E98,'メンテナンス用_保険料額表（協会けんぽ・愛知県）'!$C$17:$N$66,12),0),0)</f>
        <v>340000</v>
      </c>
      <c r="F97" s="150">
        <f>IFERROR(IF(F33="有",VLOOKUP(F98,'メンテナンス用_保険料額表（協会けんぽ・愛知県）'!$C$17:$N$66,12),0),0)</f>
        <v>340000</v>
      </c>
      <c r="G97" s="150">
        <f>IFERROR(IF(G33="有",VLOOKUP(G98,'メンテナンス用_保険料額表（協会けんぽ・愛知県）'!$C$17:$N$66,12),0),0)</f>
        <v>340000</v>
      </c>
      <c r="H97" s="150">
        <f>IFERROR(IF(H33="有",VLOOKUP(H98,'メンテナンス用_保険料額表（協会けんぽ・愛知県）'!$C$17:$N$66,12),0),0)</f>
        <v>340000</v>
      </c>
      <c r="I97" s="150">
        <f>IFERROR(IF(I33="有",VLOOKUP(I98,'メンテナンス用_保険料額表（協会けんぽ・愛知県）'!$C$17:$N$66,12),0),0)</f>
        <v>340000</v>
      </c>
      <c r="J97" s="150">
        <f>IFERROR(IF(J33="有",VLOOKUP(J98,'メンテナンス用_保険料額表（協会けんぽ・愛知県）'!$C$17:$N$66,12),0),0)</f>
        <v>340000</v>
      </c>
      <c r="K97" s="150">
        <f>IFERROR(IF(K33="有",VLOOKUP(K98,'メンテナンス用_保険料額表（協会けんぽ・愛知県）'!$C$17:$N$66,12),0),0)</f>
        <v>340000</v>
      </c>
      <c r="L97" s="150">
        <f>IFERROR(IF(L33="有",VLOOKUP(L98,'メンテナンス用_保険料額表（協会けんぽ・愛知県）'!$C$17:$N$66,12),0),0)</f>
        <v>340000</v>
      </c>
      <c r="M97" s="150">
        <f>IFERROR(IF(M33="有",VLOOKUP(M98,'メンテナンス用_保険料額表（協会けんぽ・愛知県）'!$C$17:$N$66,12),0),0)</f>
        <v>340000</v>
      </c>
      <c r="N97" s="150">
        <f>IFERROR(IF(N33="有",VLOOKUP(N98,'メンテナンス用_保険料額表（協会けんぽ・愛知県）'!$C$17:$N$66,12),0),0)</f>
        <v>340000</v>
      </c>
      <c r="O97" s="150">
        <f>IFERROR(IF(O33="有",VLOOKUP(O98,'メンテナンス用_保険料額表（協会けんぽ・愛知県）'!$C$17:$N$66,12),0),0)</f>
        <v>340000</v>
      </c>
      <c r="P97" s="150">
        <f>IFERROR(IF(P33="有",VLOOKUP(P98,'メンテナンス用_保険料額表（協会けんぽ・愛知県）'!$C$17:$N$66,12),0),0)</f>
        <v>340000</v>
      </c>
      <c r="Q97" s="120"/>
      <c r="R97" s="123"/>
      <c r="S97" s="123"/>
      <c r="T97" s="123"/>
      <c r="U97" s="123"/>
      <c r="V97" s="123"/>
      <c r="W97" s="123"/>
      <c r="X97" s="123"/>
      <c r="Y97" s="123"/>
      <c r="Z97" s="123"/>
    </row>
    <row r="98" spans="1:26" s="32" customFormat="1" ht="24.75" customHeight="1">
      <c r="A98" s="123"/>
      <c r="B98" s="123"/>
      <c r="C98" s="476" t="s">
        <v>103</v>
      </c>
      <c r="D98" s="477"/>
      <c r="E98" s="150">
        <f>E61</f>
        <v>335000</v>
      </c>
      <c r="F98" s="150">
        <f t="shared" ref="F98:O98" si="19">F61</f>
        <v>335000</v>
      </c>
      <c r="G98" s="150">
        <f t="shared" si="19"/>
        <v>335000</v>
      </c>
      <c r="H98" s="150">
        <f t="shared" si="19"/>
        <v>335000</v>
      </c>
      <c r="I98" s="150">
        <f t="shared" si="19"/>
        <v>335000</v>
      </c>
      <c r="J98" s="150">
        <f t="shared" si="19"/>
        <v>335000</v>
      </c>
      <c r="K98" s="150">
        <f t="shared" si="19"/>
        <v>335000</v>
      </c>
      <c r="L98" s="150">
        <f t="shared" si="19"/>
        <v>335000</v>
      </c>
      <c r="M98" s="150">
        <f t="shared" si="19"/>
        <v>335000</v>
      </c>
      <c r="N98" s="150">
        <f t="shared" si="19"/>
        <v>335000</v>
      </c>
      <c r="O98" s="150">
        <f t="shared" si="19"/>
        <v>335000</v>
      </c>
      <c r="P98" s="150">
        <f>P61</f>
        <v>335000</v>
      </c>
      <c r="Q98" s="120"/>
      <c r="R98" s="123"/>
      <c r="S98" s="123"/>
      <c r="T98" s="123"/>
      <c r="U98" s="123"/>
      <c r="V98" s="123"/>
      <c r="W98" s="123"/>
      <c r="X98" s="123"/>
      <c r="Y98" s="123"/>
      <c r="Z98" s="123"/>
    </row>
    <row r="99" spans="1:26">
      <c r="A99" s="119"/>
      <c r="B99" s="119"/>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row>
    <row r="100" spans="1:26">
      <c r="A100" s="119"/>
      <c r="B100" s="119"/>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row>
    <row r="101" spans="1:26" ht="21" customHeight="1">
      <c r="A101" s="119"/>
      <c r="B101" s="119"/>
      <c r="C101" s="483" t="s">
        <v>104</v>
      </c>
      <c r="D101" s="153" t="s">
        <v>71</v>
      </c>
      <c r="E101" s="153" t="s">
        <v>45</v>
      </c>
      <c r="F101" s="153" t="s">
        <v>46</v>
      </c>
      <c r="G101" s="153" t="s">
        <v>47</v>
      </c>
      <c r="H101" s="153" t="s">
        <v>48</v>
      </c>
      <c r="I101" s="153" t="s">
        <v>49</v>
      </c>
      <c r="J101" s="153" t="s">
        <v>50</v>
      </c>
      <c r="K101" s="153" t="s">
        <v>51</v>
      </c>
      <c r="L101" s="153" t="s">
        <v>52</v>
      </c>
      <c r="M101" s="153" t="s">
        <v>53</v>
      </c>
      <c r="N101" s="153" t="s">
        <v>54</v>
      </c>
      <c r="O101" s="153" t="s">
        <v>55</v>
      </c>
      <c r="P101" s="153" t="s">
        <v>56</v>
      </c>
      <c r="Q101" s="154"/>
      <c r="R101" s="474"/>
      <c r="S101" s="475"/>
      <c r="T101" s="119"/>
      <c r="U101" s="119"/>
      <c r="V101" s="119"/>
      <c r="W101" s="119"/>
      <c r="X101" s="119"/>
      <c r="Y101" s="119"/>
      <c r="Z101" s="119"/>
    </row>
    <row r="102" spans="1:26" ht="20.25" customHeight="1">
      <c r="A102" s="119"/>
      <c r="B102" s="119"/>
      <c r="C102" s="484"/>
      <c r="D102" s="68" t="s">
        <v>86</v>
      </c>
      <c r="E102" s="66">
        <f>IF($E$14="契約職員　※事務補佐員、技術補佐員、特任教員など",メンテナンス用_保険料率!H9,メンテナンス用_保険料率!H9)</f>
        <v>80.94</v>
      </c>
      <c r="F102" s="66">
        <f>IF($E$14="契約職員　※事務補佐員、技術補佐員、特任教員など",メンテナンス用_保険料率!K9,メンテナンス用_保険料率!K9)</f>
        <v>80.94</v>
      </c>
      <c r="G102" s="66">
        <f>IF($E$14="契約職員　※事務補佐員、技術補佐員、特任教員など",メンテナンス用_保険料率!N9,メンテナンス用_保険料率!N9)</f>
        <v>80.94</v>
      </c>
      <c r="H102" s="66">
        <f>IF($E$14="契約職員　※事務補佐員、技術補佐員、特任教員など",メンテナンス用_保険料率!Q9,メンテナンス用_保険料率!Q9)</f>
        <v>80.94</v>
      </c>
      <c r="I102" s="66">
        <f>IF($E$14="契約職員　※事務補佐員、技術補佐員、特任教員など",メンテナンス用_保険料率!T9,メンテナンス用_保険料率!T9)</f>
        <v>80.94</v>
      </c>
      <c r="J102" s="66">
        <f>IF($E$14="契約職員　※事務補佐員、技術補佐員、特任教員など",メンテナンス用_保険料率!W9,メンテナンス用_保険料率!W9)</f>
        <v>80.94</v>
      </c>
      <c r="K102" s="66">
        <f>IF($E$14="契約職員　※事務補佐員、技術補佐員、特任教員など",メンテナンス用_保険料率!Z9,メンテナンス用_保険料率!Z9)</f>
        <v>80.94</v>
      </c>
      <c r="L102" s="66">
        <f>IF($E$14="契約職員　※事務補佐員、技術補佐員、特任教員など",メンテナンス用_保険料率!AC9,メンテナンス用_保険料率!AC9)</f>
        <v>80.94</v>
      </c>
      <c r="M102" s="66">
        <f>IF($E$14="契約職員　※事務補佐員、技術補佐員、特任教員など",メンテナンス用_保険料率!AF9,メンテナンス用_保険料率!AF9)</f>
        <v>80.94</v>
      </c>
      <c r="N102" s="66">
        <f>IF($E$14="契約職員　※事務補佐員、技術補佐員、特任教員など",メンテナンス用_保険料率!AI9,メンテナンス用_保険料率!AI9)</f>
        <v>80.94</v>
      </c>
      <c r="O102" s="66">
        <f>IF($E$14="契約職員　※事務補佐員、技術補佐員、特任教員など",メンテナンス用_保険料率!AL9,メンテナンス用_保険料率!AL9)</f>
        <v>80.94</v>
      </c>
      <c r="P102" s="66">
        <f>IF($E$14="契約職員　※事務補佐員、技術補佐員、特任教員など",メンテナンス用_保険料率!AO9,メンテナンス用_保険料率!AO9)</f>
        <v>80.94</v>
      </c>
      <c r="Q102" s="66" t="s">
        <v>105</v>
      </c>
      <c r="R102" s="470"/>
      <c r="S102" s="471"/>
      <c r="T102" s="119"/>
      <c r="U102" s="119"/>
      <c r="V102" s="119"/>
      <c r="W102" s="119"/>
      <c r="X102" s="119"/>
      <c r="Y102" s="119"/>
      <c r="Z102" s="119"/>
    </row>
    <row r="103" spans="1:26" ht="20.25" customHeight="1">
      <c r="A103" s="119"/>
      <c r="B103" s="119"/>
      <c r="C103" s="484"/>
      <c r="D103" s="68" t="s">
        <v>87</v>
      </c>
      <c r="E103" s="66">
        <f>IF($E$14="契約職員　※事務補佐員、技術補佐員、特任教員など",メンテナンス用_保険料率!H17,メンテナンス用_保険料率!H10)</f>
        <v>183</v>
      </c>
      <c r="F103" s="66">
        <f>IF($E$14="契約職員　※事務補佐員、技術補佐員、特任教員など",メンテナンス用_保険料率!K17,メンテナンス用_保険料率!K10)</f>
        <v>183</v>
      </c>
      <c r="G103" s="66">
        <f>IF($E$14="契約職員　※事務補佐員、技術補佐員、特任教員など",メンテナンス用_保険料率!N17,メンテナンス用_保険料率!N10)</f>
        <v>183</v>
      </c>
      <c r="H103" s="66">
        <f>IF($E$14="契約職員　※事務補佐員、技術補佐員、特任教員など",メンテナンス用_保険料率!Q17,メンテナンス用_保険料率!Q10)</f>
        <v>183</v>
      </c>
      <c r="I103" s="66">
        <f>IF($E$14="契約職員　※事務補佐員、技術補佐員、特任教員など",メンテナンス用_保険料率!T17,メンテナンス用_保険料率!T10)</f>
        <v>183</v>
      </c>
      <c r="J103" s="66">
        <f>IF($E$14="契約職員　※事務補佐員、技術補佐員、特任教員など",メンテナンス用_保険料率!W17,メンテナンス用_保険料率!W10)</f>
        <v>183</v>
      </c>
      <c r="K103" s="66">
        <f>IF($E$14="契約職員　※事務補佐員、技術補佐員、特任教員など",メンテナンス用_保険料率!Z17,メンテナンス用_保険料率!Z10)</f>
        <v>183</v>
      </c>
      <c r="L103" s="66">
        <f>IF($E$14="契約職員　※事務補佐員、技術補佐員、特任教員など",メンテナンス用_保険料率!AC17,メンテナンス用_保険料率!AC10)</f>
        <v>183</v>
      </c>
      <c r="M103" s="66">
        <f>IF($E$14="契約職員　※事務補佐員、技術補佐員、特任教員など",メンテナンス用_保険料率!AF17,メンテナンス用_保険料率!AF10)</f>
        <v>183</v>
      </c>
      <c r="N103" s="66">
        <f>IF($E$14="契約職員　※事務補佐員、技術補佐員、特任教員など",メンテナンス用_保険料率!AI17,メンテナンス用_保険料率!AI10)</f>
        <v>183</v>
      </c>
      <c r="O103" s="66">
        <f>IF($E$14="契約職員　※事務補佐員、技術補佐員、特任教員など",メンテナンス用_保険料率!AL17,メンテナンス用_保険料率!AL10)</f>
        <v>183</v>
      </c>
      <c r="P103" s="66">
        <f>IF($E$14="契約職員　※事務補佐員、技術補佐員、特任教員など",メンテナンス用_保険料率!AO17,メンテナンス用_保険料率!AO10)</f>
        <v>183</v>
      </c>
      <c r="Q103" s="66" t="s">
        <v>105</v>
      </c>
      <c r="R103" s="470"/>
      <c r="S103" s="471"/>
      <c r="T103" s="119"/>
      <c r="U103" s="119"/>
      <c r="V103" s="119"/>
      <c r="W103" s="119"/>
      <c r="X103" s="119"/>
      <c r="Y103" s="119"/>
      <c r="Z103" s="119"/>
    </row>
    <row r="104" spans="1:26" ht="20.25" customHeight="1">
      <c r="A104" s="119"/>
      <c r="B104" s="119"/>
      <c r="C104" s="484"/>
      <c r="D104" s="68" t="s">
        <v>88</v>
      </c>
      <c r="E104" s="66">
        <f>IF($E$14="契約職員　※事務補佐員、技術補佐員、特任教員など",0,メンテナンス用_保険料率!H11)</f>
        <v>15</v>
      </c>
      <c r="F104" s="66">
        <f>IF($E$14="契約職員　※事務補佐員、技術補佐員、特任教員など",0,メンテナンス用_保険料率!K11)</f>
        <v>15</v>
      </c>
      <c r="G104" s="66">
        <f>IF($E$14="契約職員　※事務補佐員、技術補佐員、特任教員など",0,メンテナンス用_保険料率!N11)</f>
        <v>15</v>
      </c>
      <c r="H104" s="66">
        <f>IF($E$14="契約職員　※事務補佐員、技術補佐員、特任教員など",0,メンテナンス用_保険料率!Q11)</f>
        <v>15</v>
      </c>
      <c r="I104" s="66">
        <f>IF($E$14="契約職員　※事務補佐員、技術補佐員、特任教員など",0,メンテナンス用_保険料率!T11)</f>
        <v>15</v>
      </c>
      <c r="J104" s="66">
        <f>IF($E$14="契約職員　※事務補佐員、技術補佐員、特任教員など",0,メンテナンス用_保険料率!W11)</f>
        <v>15</v>
      </c>
      <c r="K104" s="66">
        <f>IF($E$14="契約職員　※事務補佐員、技術補佐員、特任教員など",0,メンテナンス用_保険料率!Z11)</f>
        <v>15</v>
      </c>
      <c r="L104" s="66">
        <f>IF($E$14="契約職員　※事務補佐員、技術補佐員、特任教員など",0,メンテナンス用_保険料率!AC11)</f>
        <v>15</v>
      </c>
      <c r="M104" s="66">
        <f>IF($E$14="契約職員　※事務補佐員、技術補佐員、特任教員など",0,メンテナンス用_保険料率!AF11)</f>
        <v>15</v>
      </c>
      <c r="N104" s="66">
        <f>IF($E$14="契約職員　※事務補佐員、技術補佐員、特任教員など",0,メンテナンス用_保険料率!AI11)</f>
        <v>15</v>
      </c>
      <c r="O104" s="66">
        <f>IF($E$14="契約職員　※事務補佐員、技術補佐員、特任教員など",0,メンテナンス用_保険料率!AL11)</f>
        <v>15</v>
      </c>
      <c r="P104" s="66">
        <f>IF($E$14="契約職員　※事務補佐員、技術補佐員、特任教員など",0,メンテナンス用_保険料率!AO11)</f>
        <v>15</v>
      </c>
      <c r="Q104" s="66" t="s">
        <v>105</v>
      </c>
      <c r="R104" s="470"/>
      <c r="S104" s="471"/>
      <c r="T104" s="119"/>
      <c r="U104" s="119"/>
      <c r="V104" s="119"/>
      <c r="W104" s="119"/>
      <c r="X104" s="119"/>
      <c r="Y104" s="119"/>
      <c r="Z104" s="119"/>
    </row>
    <row r="105" spans="1:26" ht="20.25" customHeight="1">
      <c r="A105" s="119"/>
      <c r="B105" s="119"/>
      <c r="C105" s="484"/>
      <c r="D105" s="67" t="s">
        <v>89</v>
      </c>
      <c r="E105" s="66">
        <f>IF($E$14="契約職員　※事務補佐員、技術補佐員、特任教員など",0,メンテナンス用_保険料率!G12)</f>
        <v>0.3</v>
      </c>
      <c r="F105" s="66">
        <f>IF($E$14="契約職員　※事務補佐員、技術補佐員、特任教員など",0,メンテナンス用_保険料率!J12)</f>
        <v>0.3</v>
      </c>
      <c r="G105" s="66">
        <f>IF($E$14="契約職員　※事務補佐員、技術補佐員、特任教員など",0,メンテナンス用_保険料率!M12)</f>
        <v>0.3</v>
      </c>
      <c r="H105" s="66">
        <f>IF($E$14="契約職員　※事務補佐員、技術補佐員、特任教員など",0,メンテナンス用_保険料率!P12)</f>
        <v>0.3</v>
      </c>
      <c r="I105" s="66">
        <f>IF($E$14="契約職員　※事務補佐員、技術補佐員、特任教員など",0,メンテナンス用_保険料率!S12)</f>
        <v>0.3</v>
      </c>
      <c r="J105" s="66">
        <f>IF($E$14="契約職員　※事務補佐員、技術補佐員、特任教員など",0,メンテナンス用_保険料率!V12)</f>
        <v>0.3</v>
      </c>
      <c r="K105" s="66">
        <f>IF($E$14="契約職員　※事務補佐員、技術補佐員、特任教員など",0,メンテナンス用_保険料率!Y12)</f>
        <v>0.3</v>
      </c>
      <c r="L105" s="66">
        <f>IF($E$14="契約職員　※事務補佐員、技術補佐員、特任教員など",0,メンテナンス用_保険料率!AB12)</f>
        <v>0.3</v>
      </c>
      <c r="M105" s="66">
        <f>IF($E$14="契約職員　※事務補佐員、技術補佐員、特任教員など",0,メンテナンス用_保険料率!AE12)</f>
        <v>0.3</v>
      </c>
      <c r="N105" s="66">
        <f>IF($E$14="契約職員　※事務補佐員、技術補佐員、特任教員など",0,メンテナンス用_保険料率!AH12)</f>
        <v>0.3</v>
      </c>
      <c r="O105" s="66">
        <f>IF($E$14="契約職員　※事務補佐員、技術補佐員、特任教員など",0,メンテナンス用_保険料率!AK12)</f>
        <v>0.3</v>
      </c>
      <c r="P105" s="66">
        <f>IF($E$14="契約職員　※事務補佐員、技術補佐員、特任教員など",0,メンテナンス用_保険料率!AN12)</f>
        <v>0.3</v>
      </c>
      <c r="Q105" s="66" t="s">
        <v>105</v>
      </c>
      <c r="R105" s="470"/>
      <c r="S105" s="471"/>
      <c r="T105" s="119"/>
      <c r="U105" s="119"/>
      <c r="V105" s="119"/>
      <c r="W105" s="119"/>
      <c r="X105" s="119"/>
      <c r="Y105" s="119"/>
      <c r="Z105" s="119"/>
    </row>
    <row r="106" spans="1:26" ht="20.25" customHeight="1">
      <c r="A106" s="119"/>
      <c r="B106" s="119"/>
      <c r="C106" s="484"/>
      <c r="D106" s="68" t="s">
        <v>61</v>
      </c>
      <c r="E106" s="66">
        <f>IF($E$14="契約職員　※事務補佐員、技術補佐員、特任教員など",メンテナンス用_保険料率!H13,メンテナンス用_保険料率!H13)</f>
        <v>17.36</v>
      </c>
      <c r="F106" s="66">
        <f>IF($E$14="契約職員　※事務補佐員、技術補佐員、特任教員など",メンテナンス用_保険料率!K13,メンテナンス用_保険料率!K13)</f>
        <v>17.36</v>
      </c>
      <c r="G106" s="66">
        <f>IF($E$14="契約職員　※事務補佐員、技術補佐員、特任教員など",メンテナンス用_保険料率!N13,メンテナンス用_保険料率!N13)</f>
        <v>17.36</v>
      </c>
      <c r="H106" s="66">
        <f>IF($E$14="契約職員　※事務補佐員、技術補佐員、特任教員など",メンテナンス用_保険料率!Q13,メンテナンス用_保険料率!Q13)</f>
        <v>17.36</v>
      </c>
      <c r="I106" s="66">
        <f>IF($E$14="契約職員　※事務補佐員、技術補佐員、特任教員など",メンテナンス用_保険料率!T13,メンテナンス用_保険料率!T13)</f>
        <v>17.36</v>
      </c>
      <c r="J106" s="66">
        <f>IF($E$14="契約職員　※事務補佐員、技術補佐員、特任教員など",メンテナンス用_保険料率!W13,メンテナンス用_保険料率!W13)</f>
        <v>17.36</v>
      </c>
      <c r="K106" s="66">
        <f>IF($E$14="契約職員　※事務補佐員、技術補佐員、特任教員など",メンテナンス用_保険料率!Z13,メンテナンス用_保険料率!Z13)</f>
        <v>17.36</v>
      </c>
      <c r="L106" s="66">
        <f>IF($E$14="契約職員　※事務補佐員、技術補佐員、特任教員など",メンテナンス用_保険料率!AC13,メンテナンス用_保険料率!AC13)</f>
        <v>17.36</v>
      </c>
      <c r="M106" s="66">
        <f>IF($E$14="契約職員　※事務補佐員、技術補佐員、特任教員など",メンテナンス用_保険料率!AF13,メンテナンス用_保険料率!AF13)</f>
        <v>17.36</v>
      </c>
      <c r="N106" s="66">
        <f>IF($E$14="契約職員　※事務補佐員、技術補佐員、特任教員など",メンテナンス用_保険料率!AI13,メンテナンス用_保険料率!AI13)</f>
        <v>17.36</v>
      </c>
      <c r="O106" s="66">
        <f>IF($E$14="契約職員　※事務補佐員、技術補佐員、特任教員など",メンテナンス用_保険料率!AL13,メンテナンス用_保険料率!AL13)</f>
        <v>17.36</v>
      </c>
      <c r="P106" s="66">
        <f>IF($E$14="契約職員　※事務補佐員、技術補佐員、特任教員など",メンテナンス用_保険料率!AO13,メンテナンス用_保険料率!AO13)</f>
        <v>17.36</v>
      </c>
      <c r="Q106" s="66" t="s">
        <v>105</v>
      </c>
      <c r="R106" s="470"/>
      <c r="S106" s="471"/>
      <c r="T106" s="119"/>
      <c r="U106" s="119"/>
      <c r="V106" s="119"/>
      <c r="W106" s="119"/>
      <c r="X106" s="119"/>
      <c r="Y106" s="119"/>
      <c r="Z106" s="119"/>
    </row>
    <row r="107" spans="1:26" ht="20.25" customHeight="1">
      <c r="A107" s="119"/>
      <c r="B107" s="119"/>
      <c r="C107" s="484"/>
      <c r="D107" s="68" t="s">
        <v>90</v>
      </c>
      <c r="E107" s="66">
        <f>IF($E$14="契約職員　※事務補佐員、技術補佐員、特任教員など",メンテナンス用_保険料率!G19,メンテナンス用_保険料率!G14)</f>
        <v>3.6</v>
      </c>
      <c r="F107" s="66">
        <f>IF($E$14="契約職員　※事務補佐員、技術補佐員、特任教員など",メンテナンス用_保険料率!J19,メンテナンス用_保険料率!J14)</f>
        <v>3.6</v>
      </c>
      <c r="G107" s="66">
        <f>IF($E$14="契約職員　※事務補佐員、技術補佐員、特任教員など",メンテナンス用_保険料率!M19,メンテナンス用_保険料率!M14)</f>
        <v>3.6</v>
      </c>
      <c r="H107" s="66">
        <f>IF($E$14="契約職員　※事務補佐員、技術補佐員、特任教員など",メンテナンス用_保険料率!P19,メンテナンス用_保険料率!P14)</f>
        <v>3.6</v>
      </c>
      <c r="I107" s="66">
        <f>IF($E$14="契約職員　※事務補佐員、技術補佐員、特任教員など",メンテナンス用_保険料率!S19,メンテナンス用_保険料率!S14)</f>
        <v>3.6</v>
      </c>
      <c r="J107" s="66">
        <f>IF($E$14="契約職員　※事務補佐員、技術補佐員、特任教員など",メンテナンス用_保険料率!V19,メンテナンス用_保険料率!V14)</f>
        <v>3.6</v>
      </c>
      <c r="K107" s="66">
        <f>IF($E$14="契約職員　※事務補佐員、技術補佐員、特任教員など",メンテナンス用_保険料率!Y19,メンテナンス用_保険料率!Y14)</f>
        <v>3.6</v>
      </c>
      <c r="L107" s="66">
        <f>IF($E$14="契約職員　※事務補佐員、技術補佐員、特任教員など",メンテナンス用_保険料率!AB19,メンテナンス用_保険料率!AB14)</f>
        <v>3.6</v>
      </c>
      <c r="M107" s="66">
        <f>IF($E$14="契約職員　※事務補佐員、技術補佐員、特任教員など",メンテナンス用_保険料率!AE19,メンテナンス用_保険料率!AE14)</f>
        <v>3.6</v>
      </c>
      <c r="N107" s="66">
        <f>IF($E$14="契約職員　※事務補佐員、技術補佐員、特任教員など",メンテナンス用_保険料率!AH19,メンテナンス用_保険料率!AH14)</f>
        <v>3.6</v>
      </c>
      <c r="O107" s="66">
        <f>IF($E$14="契約職員　※事務補佐員、技術補佐員、特任教員など",メンテナンス用_保険料率!AK19,メンテナンス用_保険料率!AK14)</f>
        <v>3.6</v>
      </c>
      <c r="P107" s="66">
        <f>IF($E$14="契約職員　※事務補佐員、技術補佐員、特任教員など",メンテナンス用_保険料率!AN19,メンテナンス用_保険料率!AN14)</f>
        <v>3.6</v>
      </c>
      <c r="Q107" s="66" t="s">
        <v>105</v>
      </c>
      <c r="R107" s="470"/>
      <c r="S107" s="471"/>
      <c r="T107" s="119"/>
      <c r="U107" s="119"/>
      <c r="V107" s="119"/>
      <c r="W107" s="119"/>
      <c r="X107" s="119"/>
      <c r="Y107" s="119"/>
      <c r="Z107" s="119"/>
    </row>
    <row r="108" spans="1:26" ht="20.25" customHeight="1">
      <c r="A108" s="119"/>
      <c r="B108" s="119"/>
      <c r="C108" s="484"/>
      <c r="D108" s="68" t="s">
        <v>91</v>
      </c>
      <c r="E108" s="66">
        <f>IF($E$14="契約職員　※事務補佐員、技術補佐員、特任教員など",メンテナンス用_保険料率!G15,メンテナンス用_保険料率!G15)</f>
        <v>29</v>
      </c>
      <c r="F108" s="66">
        <f>IF($E$14="契約職員　※事務補佐員、技術補佐員、特任教員など",メンテナンス用_保険料率!J15,メンテナンス用_保険料率!J15)</f>
        <v>29</v>
      </c>
      <c r="G108" s="66">
        <f>IF($E$14="契約職員　※事務補佐員、技術補佐員、特任教員など",メンテナンス用_保険料率!M15,メンテナンス用_保険料率!M15)</f>
        <v>29</v>
      </c>
      <c r="H108" s="66">
        <f>IF($E$14="契約職員　※事務補佐員、技術補佐員、特任教員など",メンテナンス用_保険料率!P15,メンテナンス用_保険料率!P15)</f>
        <v>29</v>
      </c>
      <c r="I108" s="66">
        <f>IF($E$14="契約職員　※事務補佐員、技術補佐員、特任教員など",メンテナンス用_保険料率!S15,メンテナンス用_保険料率!S15)</f>
        <v>29</v>
      </c>
      <c r="J108" s="66">
        <f>IF($E$14="契約職員　※事務補佐員、技術補佐員、特任教員など",メンテナンス用_保険料率!V15,メンテナンス用_保険料率!V15)</f>
        <v>29</v>
      </c>
      <c r="K108" s="66">
        <f>IF($E$14="契約職員　※事務補佐員、技術補佐員、特任教員など",メンテナンス用_保険料率!Y15,メンテナンス用_保険料率!Y15)</f>
        <v>29</v>
      </c>
      <c r="L108" s="66">
        <f>IF($E$14="契約職員　※事務補佐員、技術補佐員、特任教員など",メンテナンス用_保険料率!AB15,メンテナンス用_保険料率!AB15)</f>
        <v>29</v>
      </c>
      <c r="M108" s="66">
        <f>IF($E$14="契約職員　※事務補佐員、技術補佐員、特任教員など",メンテナンス用_保険料率!AE15,メンテナンス用_保険料率!AE15)</f>
        <v>29</v>
      </c>
      <c r="N108" s="66">
        <f>IF($E$14="契約職員　※事務補佐員、技術補佐員、特任教員など",メンテナンス用_保険料率!AH15,メンテナンス用_保険料率!AH15)</f>
        <v>29</v>
      </c>
      <c r="O108" s="66">
        <f>IF($E$14="契約職員　※事務補佐員、技術補佐員、特任教員など",メンテナンス用_保険料率!AK15,メンテナンス用_保険料率!AK15)</f>
        <v>29</v>
      </c>
      <c r="P108" s="66">
        <f>IF($E$14="契約職員　※事務補佐員、技術補佐員、特任教員など",メンテナンス用_保険料率!AN15,メンテナンス用_保険料率!AN15)</f>
        <v>29</v>
      </c>
      <c r="Q108" s="66" t="s">
        <v>106</v>
      </c>
      <c r="R108" s="470"/>
      <c r="S108" s="471"/>
      <c r="T108" s="119"/>
      <c r="U108" s="119"/>
      <c r="V108" s="119"/>
      <c r="W108" s="119"/>
      <c r="X108" s="119"/>
      <c r="Y108" s="119"/>
      <c r="Z108" s="119"/>
    </row>
    <row r="109" spans="1:26" ht="20.25" customHeight="1">
      <c r="A109" s="119"/>
      <c r="B109" s="119"/>
      <c r="C109" s="484"/>
      <c r="D109" s="68" t="s">
        <v>63</v>
      </c>
      <c r="E109" s="66">
        <f>メンテナンス用_保険料率!G20</f>
        <v>9.5</v>
      </c>
      <c r="F109" s="66">
        <f>メンテナンス用_保険料率!J20</f>
        <v>9.5</v>
      </c>
      <c r="G109" s="66">
        <f>メンテナンス用_保険料率!M20</f>
        <v>9.5</v>
      </c>
      <c r="H109" s="66">
        <f>メンテナンス用_保険料率!P20</f>
        <v>9.5</v>
      </c>
      <c r="I109" s="66">
        <f>メンテナンス用_保険料率!S20</f>
        <v>9.5</v>
      </c>
      <c r="J109" s="66">
        <f>メンテナンス用_保険料率!V20</f>
        <v>9.5</v>
      </c>
      <c r="K109" s="66">
        <f>メンテナンス用_保険料率!Y20</f>
        <v>9.5</v>
      </c>
      <c r="L109" s="66">
        <f>メンテナンス用_保険料率!AB20</f>
        <v>9.5</v>
      </c>
      <c r="M109" s="66">
        <f>メンテナンス用_保険料率!AE20</f>
        <v>9.5</v>
      </c>
      <c r="N109" s="66">
        <f>メンテナンス用_保険料率!AH20</f>
        <v>9.5</v>
      </c>
      <c r="O109" s="66">
        <f>メンテナンス用_保険料率!AK20</f>
        <v>9.5</v>
      </c>
      <c r="P109" s="66">
        <f>メンテナンス用_保険料率!AN20</f>
        <v>9.5</v>
      </c>
      <c r="Q109" s="66" t="s">
        <v>105</v>
      </c>
      <c r="R109" s="470"/>
      <c r="S109" s="471"/>
      <c r="T109" s="119"/>
      <c r="U109" s="119"/>
      <c r="V109" s="119"/>
      <c r="W109" s="119"/>
      <c r="X109" s="119"/>
      <c r="Y109" s="119"/>
      <c r="Z109" s="119"/>
    </row>
    <row r="110" spans="1:26" ht="20.25" customHeight="1">
      <c r="A110" s="119"/>
      <c r="B110" s="119"/>
      <c r="C110" s="485"/>
      <c r="D110" s="68" t="s">
        <v>93</v>
      </c>
      <c r="E110" s="66">
        <f>メンテナンス用_保険料率!G21</f>
        <v>2.16</v>
      </c>
      <c r="F110" s="66">
        <f>メンテナンス用_保険料率!J21</f>
        <v>2.16</v>
      </c>
      <c r="G110" s="66">
        <f>メンテナンス用_保険料率!M21</f>
        <v>2.16</v>
      </c>
      <c r="H110" s="66">
        <f>メンテナンス用_保険料率!P21</f>
        <v>2.16</v>
      </c>
      <c r="I110" s="66">
        <f>メンテナンス用_保険料率!S21</f>
        <v>2.16</v>
      </c>
      <c r="J110" s="66">
        <f>メンテナンス用_保険料率!V21</f>
        <v>2.16</v>
      </c>
      <c r="K110" s="66">
        <f>メンテナンス用_保険料率!Y21</f>
        <v>2.16</v>
      </c>
      <c r="L110" s="66">
        <f>メンテナンス用_保険料率!AB21</f>
        <v>2.16</v>
      </c>
      <c r="M110" s="66">
        <f>メンテナンス用_保険料率!AE21</f>
        <v>2.16</v>
      </c>
      <c r="N110" s="66">
        <f>メンテナンス用_保険料率!AH21</f>
        <v>2.16</v>
      </c>
      <c r="O110" s="66">
        <f>メンテナンス用_保険料率!AK21</f>
        <v>2.16</v>
      </c>
      <c r="P110" s="66">
        <f>メンテナンス用_保険料率!AN21</f>
        <v>2.16</v>
      </c>
      <c r="Q110" s="66" t="s">
        <v>105</v>
      </c>
      <c r="R110" s="470"/>
      <c r="S110" s="471"/>
      <c r="T110" s="119"/>
      <c r="U110" s="119"/>
      <c r="V110" s="119"/>
      <c r="W110" s="119"/>
      <c r="X110" s="119"/>
      <c r="Y110" s="119"/>
      <c r="Z110" s="119"/>
    </row>
    <row r="111" spans="1:26">
      <c r="A111" s="119"/>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row>
    <row r="112" spans="1:26">
      <c r="A112" s="119"/>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row>
    <row r="113" spans="1:26">
      <c r="A113" s="119"/>
      <c r="B113" s="119"/>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row>
    <row r="114" spans="1:26">
      <c r="A114" s="119"/>
      <c r="B114" s="119"/>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row>
    <row r="115" spans="1:26">
      <c r="A115" s="119"/>
      <c r="B115" s="119"/>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row>
    <row r="116" spans="1:26">
      <c r="A116" s="119"/>
      <c r="B116" s="119"/>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row>
  </sheetData>
  <sheetProtection selectLockedCells="1"/>
  <mergeCells count="55">
    <mergeCell ref="E17:F17"/>
    <mergeCell ref="C18:D18"/>
    <mergeCell ref="C90:D90"/>
    <mergeCell ref="E90:F90"/>
    <mergeCell ref="G90:L90"/>
    <mergeCell ref="C74:D74"/>
    <mergeCell ref="C17:D17"/>
    <mergeCell ref="C53:D53"/>
    <mergeCell ref="C54:D54"/>
    <mergeCell ref="C57:C61"/>
    <mergeCell ref="C55:C56"/>
    <mergeCell ref="C51:D51"/>
    <mergeCell ref="E84:F84"/>
    <mergeCell ref="G84:K84"/>
    <mergeCell ref="C75:D75"/>
    <mergeCell ref="Q32:R32"/>
    <mergeCell ref="Q33:R33"/>
    <mergeCell ref="Q34:R34"/>
    <mergeCell ref="Q35:R35"/>
    <mergeCell ref="C35:D35"/>
    <mergeCell ref="C33:D33"/>
    <mergeCell ref="C34:D34"/>
    <mergeCell ref="C32:D32"/>
    <mergeCell ref="R107:S107"/>
    <mergeCell ref="R108:S108"/>
    <mergeCell ref="R109:S109"/>
    <mergeCell ref="R110:S110"/>
    <mergeCell ref="C62:C72"/>
    <mergeCell ref="R102:S102"/>
    <mergeCell ref="R101:S101"/>
    <mergeCell ref="R103:S103"/>
    <mergeCell ref="R105:S105"/>
    <mergeCell ref="R106:S106"/>
    <mergeCell ref="R104:S104"/>
    <mergeCell ref="C98:D98"/>
    <mergeCell ref="C73:D73"/>
    <mergeCell ref="C95:C97"/>
    <mergeCell ref="C101:C110"/>
    <mergeCell ref="C84:D84"/>
    <mergeCell ref="B1:D1"/>
    <mergeCell ref="C52:D52"/>
    <mergeCell ref="J14:K14"/>
    <mergeCell ref="C4:D4"/>
    <mergeCell ref="E4:F4"/>
    <mergeCell ref="G4:H4"/>
    <mergeCell ref="I4:K4"/>
    <mergeCell ref="C14:D14"/>
    <mergeCell ref="C21:D21"/>
    <mergeCell ref="C22:D22"/>
    <mergeCell ref="E22:F22"/>
    <mergeCell ref="E14:H14"/>
    <mergeCell ref="E16:K16"/>
    <mergeCell ref="G18:K18"/>
    <mergeCell ref="C15:D16"/>
    <mergeCell ref="E15:K15"/>
  </mergeCells>
  <phoneticPr fontId="2"/>
  <dataValidations count="4">
    <dataValidation type="list" allowBlank="1" showInputMessage="1" showErrorMessage="1" sqref="E33:P35 E52:P52" xr:uid="{00000000-0002-0000-0100-000000000000}">
      <formula1>"　,有,無"</formula1>
    </dataValidation>
    <dataValidation type="list" showInputMessage="1" showErrorMessage="1" sqref="E16:K16" xr:uid="{00000000-0002-0000-0100-000001000000}">
      <formula1>INDIRECT($J$14)</formula1>
    </dataValidation>
    <dataValidation type="list" showInputMessage="1" showErrorMessage="1" sqref="E91:F91" xr:uid="{D6F2A5DB-1BAB-46B9-8B82-CBE55BAEB891}">
      <formula1>#REF!</formula1>
    </dataValidation>
    <dataValidation type="list" showInputMessage="1" showErrorMessage="1" sqref="E86:F88" xr:uid="{F84AE3B3-016C-4172-8B28-1B30AE3957A9}">
      <formula1>"10%,8%"</formula1>
    </dataValidation>
  </dataValidations>
  <printOptions horizontalCentered="1" verticalCentered="1"/>
  <pageMargins left="0.39370078740157483" right="0.39370078740157483" top="0.39370078740157483" bottom="0.39370078740157483" header="0.31496062992125984" footer="0.31496062992125984"/>
  <pageSetup paperSize="9" scale="38"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2000000}">
          <x14:formula1>
            <xm:f>'メンテナンス用_（未着手）ドロップダウンリスト'!$B$15:$E$15</xm:f>
          </x14:formula1>
          <xm:sqref>E14:H14</xm:sqref>
        </x14:dataValidation>
        <x14:dataValidation type="list" showInputMessage="1" showErrorMessage="1" xr:uid="{00000000-0002-0000-0100-000003000000}">
          <x14:formula1>
            <xm:f>'メンテナンス用_（未着手）ドロップダウンリスト'!$B$28:$D$28</xm:f>
          </x14:formula1>
          <xm:sqref>E84:F84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L190"/>
  <sheetViews>
    <sheetView topLeftCell="A5" zoomScale="85" zoomScaleNormal="85" workbookViewId="0">
      <selection activeCell="C20" sqref="C20"/>
    </sheetView>
  </sheetViews>
  <sheetFormatPr defaultColWidth="9" defaultRowHeight="13.5"/>
  <cols>
    <col min="1" max="3" width="20.625" style="13" customWidth="1"/>
    <col min="4" max="4" width="42.625" style="13" hidden="1" customWidth="1"/>
    <col min="5" max="5" width="9.125" style="13" hidden="1" customWidth="1"/>
    <col min="6" max="10" width="0" style="13" hidden="1" customWidth="1"/>
    <col min="11" max="16384" width="9" style="13"/>
  </cols>
  <sheetData>
    <row r="1" spans="1:12" ht="22.5" customHeight="1">
      <c r="A1" s="278" t="s">
        <v>549</v>
      </c>
    </row>
    <row r="2" spans="1:12" ht="14.25" thickBot="1">
      <c r="A2" s="20"/>
      <c r="D2" s="13" t="s">
        <v>107</v>
      </c>
      <c r="E2" s="13" t="s">
        <v>108</v>
      </c>
    </row>
    <row r="3" spans="1:12" ht="24" customHeight="1" thickBot="1">
      <c r="A3" s="188" t="s">
        <v>71</v>
      </c>
      <c r="B3" s="189" t="s">
        <v>109</v>
      </c>
      <c r="C3" s="190" t="s">
        <v>110</v>
      </c>
      <c r="L3" s="430" t="s">
        <v>621</v>
      </c>
    </row>
    <row r="4" spans="1:12" ht="15">
      <c r="A4" s="12">
        <v>1</v>
      </c>
      <c r="B4" s="7" t="s">
        <v>111</v>
      </c>
      <c r="C4" s="6" t="s">
        <v>112</v>
      </c>
      <c r="D4" s="13" t="s">
        <v>113</v>
      </c>
      <c r="E4" s="14">
        <v>210000</v>
      </c>
    </row>
    <row r="5" spans="1:12" ht="15">
      <c r="A5" s="11">
        <v>2</v>
      </c>
      <c r="B5" s="10" t="s">
        <v>114</v>
      </c>
      <c r="C5" s="9" t="s">
        <v>115</v>
      </c>
      <c r="D5" s="13" t="s">
        <v>116</v>
      </c>
      <c r="E5" s="14">
        <v>225000</v>
      </c>
    </row>
    <row r="6" spans="1:12" ht="15">
      <c r="A6" s="12">
        <v>3</v>
      </c>
      <c r="B6" s="7" t="s">
        <v>117</v>
      </c>
      <c r="C6" s="6" t="s">
        <v>118</v>
      </c>
      <c r="D6" s="13" t="s">
        <v>119</v>
      </c>
      <c r="E6" s="14">
        <v>240000</v>
      </c>
    </row>
    <row r="7" spans="1:12" ht="15">
      <c r="A7" s="11">
        <v>4</v>
      </c>
      <c r="B7" s="10" t="s">
        <v>120</v>
      </c>
      <c r="C7" s="9" t="s">
        <v>121</v>
      </c>
      <c r="D7" s="13" t="s">
        <v>122</v>
      </c>
      <c r="E7" s="14">
        <v>255000</v>
      </c>
    </row>
    <row r="8" spans="1:12" ht="15">
      <c r="A8" s="12">
        <v>5</v>
      </c>
      <c r="B8" s="7" t="s">
        <v>123</v>
      </c>
      <c r="C8" s="6" t="s">
        <v>124</v>
      </c>
      <c r="D8" s="13" t="s">
        <v>125</v>
      </c>
      <c r="E8" s="14">
        <v>270000</v>
      </c>
    </row>
    <row r="9" spans="1:12" ht="15">
      <c r="A9" s="11">
        <v>6</v>
      </c>
      <c r="B9" s="10" t="s">
        <v>126</v>
      </c>
      <c r="C9" s="9" t="s">
        <v>127</v>
      </c>
      <c r="D9" s="13" t="s">
        <v>128</v>
      </c>
      <c r="E9" s="14">
        <v>285000</v>
      </c>
    </row>
    <row r="10" spans="1:12" ht="15">
      <c r="A10" s="12">
        <v>7</v>
      </c>
      <c r="B10" s="7" t="s">
        <v>129</v>
      </c>
      <c r="C10" s="6" t="s">
        <v>130</v>
      </c>
      <c r="D10" s="13" t="s">
        <v>131</v>
      </c>
      <c r="E10" s="14">
        <v>300000</v>
      </c>
    </row>
    <row r="11" spans="1:12" ht="15">
      <c r="A11" s="11">
        <v>8</v>
      </c>
      <c r="B11" s="10" t="s">
        <v>132</v>
      </c>
      <c r="C11" s="9" t="s">
        <v>133</v>
      </c>
      <c r="D11" s="13" t="s">
        <v>134</v>
      </c>
      <c r="E11" s="14">
        <v>315000</v>
      </c>
    </row>
    <row r="12" spans="1:12" ht="15">
      <c r="A12" s="12">
        <v>9</v>
      </c>
      <c r="B12" s="7" t="s">
        <v>135</v>
      </c>
      <c r="C12" s="6" t="s">
        <v>136</v>
      </c>
      <c r="D12" s="13" t="s">
        <v>137</v>
      </c>
      <c r="E12" s="14">
        <v>330000</v>
      </c>
    </row>
    <row r="13" spans="1:12" ht="15">
      <c r="A13" s="11">
        <v>10</v>
      </c>
      <c r="B13" s="10" t="s">
        <v>138</v>
      </c>
      <c r="C13" s="9" t="s">
        <v>139</v>
      </c>
      <c r="D13" s="13" t="s">
        <v>140</v>
      </c>
      <c r="E13" s="14">
        <v>345000</v>
      </c>
    </row>
    <row r="14" spans="1:12" ht="15">
      <c r="A14" s="8">
        <v>11</v>
      </c>
      <c r="B14" s="7" t="s">
        <v>141</v>
      </c>
      <c r="C14" s="6" t="s">
        <v>142</v>
      </c>
      <c r="D14" s="13" t="s">
        <v>143</v>
      </c>
      <c r="E14" s="14">
        <v>360000</v>
      </c>
    </row>
    <row r="15" spans="1:12" ht="15.75" thickBot="1">
      <c r="A15" s="5">
        <v>12</v>
      </c>
      <c r="B15" s="4" t="s">
        <v>144</v>
      </c>
      <c r="C15" s="3" t="s">
        <v>145</v>
      </c>
      <c r="D15" s="13" t="s">
        <v>146</v>
      </c>
      <c r="E15" s="14">
        <v>375000</v>
      </c>
    </row>
    <row r="18" spans="1:12" ht="27">
      <c r="A18" s="278" t="s">
        <v>550</v>
      </c>
      <c r="D18" s="191" t="s">
        <v>147</v>
      </c>
      <c r="E18" s="13" t="s">
        <v>108</v>
      </c>
      <c r="G18" s="21" t="s">
        <v>148</v>
      </c>
      <c r="H18" s="21" t="s">
        <v>149</v>
      </c>
      <c r="I18"/>
      <c r="J18"/>
      <c r="L18" s="430" t="s">
        <v>620</v>
      </c>
    </row>
    <row r="19" spans="1:12">
      <c r="A19" s="19" t="s">
        <v>150</v>
      </c>
      <c r="B19" s="19" t="s">
        <v>151</v>
      </c>
      <c r="C19" s="19" t="s">
        <v>152</v>
      </c>
    </row>
    <row r="20" spans="1:12">
      <c r="A20" s="38">
        <v>1</v>
      </c>
      <c r="B20" s="38">
        <v>3300000</v>
      </c>
      <c r="C20" s="266">
        <f>ROUNDDOWN(B20/12,0)</f>
        <v>275000</v>
      </c>
      <c r="D20" s="265" t="s">
        <v>153</v>
      </c>
      <c r="E20" s="22">
        <v>275000</v>
      </c>
      <c r="G20" s="22">
        <v>280000</v>
      </c>
      <c r="H20" s="22">
        <v>280000</v>
      </c>
      <c r="I20" t="str">
        <f t="shared" ref="I20:I51" si="0">TEXT(B20,"0,000,000")</f>
        <v>3,300,000</v>
      </c>
      <c r="J20" t="str">
        <f t="shared" ref="J20:J51" si="1">A20&amp;"号数"</f>
        <v>1号数</v>
      </c>
    </row>
    <row r="21" spans="1:12">
      <c r="A21" s="38">
        <v>2</v>
      </c>
      <c r="B21" s="38">
        <v>3360000</v>
      </c>
      <c r="C21" s="266">
        <f t="shared" ref="C21:C84" si="2">ROUNDDOWN(B21/12,0)</f>
        <v>280000</v>
      </c>
      <c r="D21" s="265" t="s">
        <v>154</v>
      </c>
      <c r="E21" s="22">
        <v>280000</v>
      </c>
      <c r="G21" s="22">
        <v>280000</v>
      </c>
      <c r="H21" s="22">
        <v>280000</v>
      </c>
      <c r="I21" t="str">
        <f t="shared" si="0"/>
        <v>3,360,000</v>
      </c>
      <c r="J21" t="str">
        <f t="shared" si="1"/>
        <v>2号数</v>
      </c>
    </row>
    <row r="22" spans="1:12">
      <c r="A22" s="38">
        <v>3</v>
      </c>
      <c r="B22" s="38">
        <v>3420000</v>
      </c>
      <c r="C22" s="266">
        <f t="shared" si="2"/>
        <v>285000</v>
      </c>
      <c r="D22" s="265" t="s">
        <v>155</v>
      </c>
      <c r="E22" s="22">
        <v>285000</v>
      </c>
      <c r="G22" s="22">
        <v>280000</v>
      </c>
      <c r="H22" s="22">
        <v>280000</v>
      </c>
      <c r="I22" t="str">
        <f t="shared" si="0"/>
        <v>3,420,000</v>
      </c>
      <c r="J22" t="str">
        <f t="shared" si="1"/>
        <v>3号数</v>
      </c>
    </row>
    <row r="23" spans="1:12">
      <c r="A23" s="38">
        <v>4</v>
      </c>
      <c r="B23" s="38">
        <v>3480000</v>
      </c>
      <c r="C23" s="266">
        <f t="shared" si="2"/>
        <v>290000</v>
      </c>
      <c r="D23" s="265" t="s">
        <v>156</v>
      </c>
      <c r="E23" s="22">
        <v>290000</v>
      </c>
      <c r="G23" s="22">
        <v>300000</v>
      </c>
      <c r="H23" s="22">
        <v>300000</v>
      </c>
      <c r="I23" t="str">
        <f t="shared" si="0"/>
        <v>3,480,000</v>
      </c>
      <c r="J23" t="str">
        <f t="shared" si="1"/>
        <v>4号数</v>
      </c>
    </row>
    <row r="24" spans="1:12">
      <c r="A24" s="38">
        <v>5</v>
      </c>
      <c r="B24" s="38">
        <v>3540000</v>
      </c>
      <c r="C24" s="266">
        <f t="shared" si="2"/>
        <v>295000</v>
      </c>
      <c r="D24" s="265" t="s">
        <v>157</v>
      </c>
      <c r="E24" s="22">
        <v>295000</v>
      </c>
      <c r="G24" s="22">
        <v>300000</v>
      </c>
      <c r="H24" s="22">
        <v>300000</v>
      </c>
      <c r="I24" t="str">
        <f t="shared" si="0"/>
        <v>3,540,000</v>
      </c>
      <c r="J24" t="str">
        <f t="shared" si="1"/>
        <v>5号数</v>
      </c>
    </row>
    <row r="25" spans="1:12">
      <c r="A25" s="38">
        <v>6</v>
      </c>
      <c r="B25" s="38">
        <v>3600000</v>
      </c>
      <c r="C25" s="266">
        <f t="shared" si="2"/>
        <v>300000</v>
      </c>
      <c r="D25" s="265" t="s">
        <v>158</v>
      </c>
      <c r="E25" s="22">
        <v>300000</v>
      </c>
      <c r="G25" s="22">
        <v>300000</v>
      </c>
      <c r="H25" s="22">
        <v>300000</v>
      </c>
      <c r="I25" t="str">
        <f t="shared" si="0"/>
        <v>3,600,000</v>
      </c>
      <c r="J25" t="str">
        <f t="shared" si="1"/>
        <v>6号数</v>
      </c>
    </row>
    <row r="26" spans="1:12">
      <c r="A26" s="38">
        <v>7</v>
      </c>
      <c r="B26" s="38">
        <v>3660000</v>
      </c>
      <c r="C26" s="266">
        <f t="shared" si="2"/>
        <v>305000</v>
      </c>
      <c r="D26" s="265" t="s">
        <v>159</v>
      </c>
      <c r="E26" s="22">
        <v>305000</v>
      </c>
      <c r="G26" s="22">
        <v>300000</v>
      </c>
      <c r="H26" s="22">
        <v>300000</v>
      </c>
      <c r="I26" t="str">
        <f t="shared" si="0"/>
        <v>3,660,000</v>
      </c>
      <c r="J26" t="str">
        <f t="shared" si="1"/>
        <v>7号数</v>
      </c>
    </row>
    <row r="27" spans="1:12">
      <c r="A27" s="38">
        <v>8</v>
      </c>
      <c r="B27" s="38">
        <v>3720000</v>
      </c>
      <c r="C27" s="266">
        <f t="shared" si="2"/>
        <v>310000</v>
      </c>
      <c r="D27" s="265" t="s">
        <v>160</v>
      </c>
      <c r="E27" s="22">
        <v>310000</v>
      </c>
      <c r="G27" s="22">
        <v>320000</v>
      </c>
      <c r="H27" s="22">
        <v>320000</v>
      </c>
      <c r="I27" t="str">
        <f t="shared" si="0"/>
        <v>3,720,000</v>
      </c>
      <c r="J27" t="str">
        <f t="shared" si="1"/>
        <v>8号数</v>
      </c>
    </row>
    <row r="28" spans="1:12">
      <c r="A28" s="38">
        <v>9</v>
      </c>
      <c r="B28" s="38">
        <v>3780000</v>
      </c>
      <c r="C28" s="266">
        <f t="shared" si="2"/>
        <v>315000</v>
      </c>
      <c r="D28" s="265" t="s">
        <v>161</v>
      </c>
      <c r="E28" s="22">
        <v>315000</v>
      </c>
      <c r="G28" s="22">
        <v>320000</v>
      </c>
      <c r="H28" s="22">
        <v>320000</v>
      </c>
      <c r="I28" t="str">
        <f t="shared" si="0"/>
        <v>3,780,000</v>
      </c>
      <c r="J28" t="str">
        <f t="shared" si="1"/>
        <v>9号数</v>
      </c>
    </row>
    <row r="29" spans="1:12">
      <c r="A29" s="38">
        <v>10</v>
      </c>
      <c r="B29" s="38">
        <v>3840000</v>
      </c>
      <c r="C29" s="266">
        <f t="shared" si="2"/>
        <v>320000</v>
      </c>
      <c r="D29" s="265" t="s">
        <v>162</v>
      </c>
      <c r="E29" s="22">
        <v>320000</v>
      </c>
      <c r="G29" s="22">
        <v>320000</v>
      </c>
      <c r="H29" s="22">
        <v>320000</v>
      </c>
      <c r="I29" t="str">
        <f t="shared" si="0"/>
        <v>3,840,000</v>
      </c>
      <c r="J29" t="str">
        <f t="shared" si="1"/>
        <v>10号数</v>
      </c>
    </row>
    <row r="30" spans="1:12">
      <c r="A30" s="38">
        <v>11</v>
      </c>
      <c r="B30" s="38">
        <v>3900000</v>
      </c>
      <c r="C30" s="266">
        <f t="shared" si="2"/>
        <v>325000</v>
      </c>
      <c r="D30" s="265" t="s">
        <v>163</v>
      </c>
      <c r="E30" s="22">
        <v>325000</v>
      </c>
      <c r="G30" s="22">
        <v>320000</v>
      </c>
      <c r="H30" s="22">
        <v>320000</v>
      </c>
      <c r="I30" t="str">
        <f t="shared" si="0"/>
        <v>3,900,000</v>
      </c>
      <c r="J30" t="str">
        <f t="shared" si="1"/>
        <v>11号数</v>
      </c>
    </row>
    <row r="31" spans="1:12">
      <c r="A31" s="38">
        <v>12</v>
      </c>
      <c r="B31" s="38">
        <v>3960000</v>
      </c>
      <c r="C31" s="266">
        <f t="shared" si="2"/>
        <v>330000</v>
      </c>
      <c r="D31" s="265" t="s">
        <v>164</v>
      </c>
      <c r="E31" s="22">
        <v>330000</v>
      </c>
      <c r="G31" s="22">
        <v>340000</v>
      </c>
      <c r="H31" s="22">
        <v>340000</v>
      </c>
      <c r="I31" t="str">
        <f t="shared" si="0"/>
        <v>3,960,000</v>
      </c>
      <c r="J31" t="str">
        <f t="shared" si="1"/>
        <v>12号数</v>
      </c>
    </row>
    <row r="32" spans="1:12">
      <c r="A32" s="38">
        <v>13</v>
      </c>
      <c r="B32" s="38">
        <v>4020000</v>
      </c>
      <c r="C32" s="266">
        <f t="shared" si="2"/>
        <v>335000</v>
      </c>
      <c r="D32" s="265" t="s">
        <v>165</v>
      </c>
      <c r="E32" s="22">
        <v>335000</v>
      </c>
      <c r="G32" s="22">
        <v>340000</v>
      </c>
      <c r="H32" s="22">
        <v>340000</v>
      </c>
      <c r="I32" t="str">
        <f t="shared" si="0"/>
        <v>4,020,000</v>
      </c>
      <c r="J32" t="str">
        <f t="shared" si="1"/>
        <v>13号数</v>
      </c>
    </row>
    <row r="33" spans="1:10">
      <c r="A33" s="38">
        <v>14</v>
      </c>
      <c r="B33" s="38">
        <v>4080000</v>
      </c>
      <c r="C33" s="266">
        <f t="shared" si="2"/>
        <v>340000</v>
      </c>
      <c r="D33" s="265" t="s">
        <v>166</v>
      </c>
      <c r="E33" s="22">
        <v>340000</v>
      </c>
      <c r="G33" s="22">
        <v>340000</v>
      </c>
      <c r="H33" s="22">
        <v>340000</v>
      </c>
      <c r="I33" t="str">
        <f t="shared" si="0"/>
        <v>4,080,000</v>
      </c>
      <c r="J33" t="str">
        <f t="shared" si="1"/>
        <v>14号数</v>
      </c>
    </row>
    <row r="34" spans="1:10">
      <c r="A34" s="38">
        <v>15</v>
      </c>
      <c r="B34" s="38">
        <v>4140000</v>
      </c>
      <c r="C34" s="266">
        <f t="shared" si="2"/>
        <v>345000</v>
      </c>
      <c r="D34" s="265" t="s">
        <v>167</v>
      </c>
      <c r="E34" s="22">
        <v>345000</v>
      </c>
      <c r="G34" s="22">
        <v>340000</v>
      </c>
      <c r="H34" s="22">
        <v>340000</v>
      </c>
      <c r="I34" t="str">
        <f t="shared" si="0"/>
        <v>4,140,000</v>
      </c>
      <c r="J34" t="str">
        <f t="shared" si="1"/>
        <v>15号数</v>
      </c>
    </row>
    <row r="35" spans="1:10">
      <c r="A35" s="38">
        <v>16</v>
      </c>
      <c r="B35" s="38">
        <v>4200000</v>
      </c>
      <c r="C35" s="266">
        <f t="shared" si="2"/>
        <v>350000</v>
      </c>
      <c r="D35" s="265" t="s">
        <v>168</v>
      </c>
      <c r="E35" s="22">
        <v>350000</v>
      </c>
      <c r="G35" s="22">
        <v>360000</v>
      </c>
      <c r="H35" s="22">
        <v>360000</v>
      </c>
      <c r="I35" t="str">
        <f t="shared" si="0"/>
        <v>4,200,000</v>
      </c>
      <c r="J35" t="str">
        <f t="shared" si="1"/>
        <v>16号数</v>
      </c>
    </row>
    <row r="36" spans="1:10">
      <c r="A36" s="38">
        <v>17</v>
      </c>
      <c r="B36" s="38">
        <v>4260000</v>
      </c>
      <c r="C36" s="266">
        <f t="shared" si="2"/>
        <v>355000</v>
      </c>
      <c r="D36" s="265" t="s">
        <v>169</v>
      </c>
      <c r="E36" s="22">
        <v>355000</v>
      </c>
      <c r="G36" s="22">
        <v>360000</v>
      </c>
      <c r="H36" s="22">
        <v>360000</v>
      </c>
      <c r="I36" t="str">
        <f t="shared" si="0"/>
        <v>4,260,000</v>
      </c>
      <c r="J36" t="str">
        <f t="shared" si="1"/>
        <v>17号数</v>
      </c>
    </row>
    <row r="37" spans="1:10">
      <c r="A37" s="38">
        <v>18</v>
      </c>
      <c r="B37" s="38">
        <v>4320000</v>
      </c>
      <c r="C37" s="266">
        <f t="shared" si="2"/>
        <v>360000</v>
      </c>
      <c r="D37" s="265" t="s">
        <v>170</v>
      </c>
      <c r="E37" s="22">
        <v>360000</v>
      </c>
      <c r="G37" s="22">
        <v>360000</v>
      </c>
      <c r="H37" s="22">
        <v>360000</v>
      </c>
      <c r="I37" t="str">
        <f t="shared" si="0"/>
        <v>4,320,000</v>
      </c>
      <c r="J37" t="str">
        <f t="shared" si="1"/>
        <v>18号数</v>
      </c>
    </row>
    <row r="38" spans="1:10">
      <c r="A38" s="38">
        <v>19</v>
      </c>
      <c r="B38" s="38">
        <v>4380000</v>
      </c>
      <c r="C38" s="266">
        <f t="shared" si="2"/>
        <v>365000</v>
      </c>
      <c r="D38" s="265" t="s">
        <v>171</v>
      </c>
      <c r="E38" s="22">
        <v>365000</v>
      </c>
      <c r="G38" s="22">
        <v>360000</v>
      </c>
      <c r="H38" s="22">
        <v>360000</v>
      </c>
      <c r="I38" t="str">
        <f t="shared" si="0"/>
        <v>4,380,000</v>
      </c>
      <c r="J38" t="str">
        <f t="shared" si="1"/>
        <v>19号数</v>
      </c>
    </row>
    <row r="39" spans="1:10">
      <c r="A39" s="38">
        <v>20</v>
      </c>
      <c r="B39" s="38">
        <v>4440000</v>
      </c>
      <c r="C39" s="266">
        <f t="shared" si="2"/>
        <v>370000</v>
      </c>
      <c r="D39" s="265" t="s">
        <v>172</v>
      </c>
      <c r="E39" s="22">
        <v>370000</v>
      </c>
      <c r="G39" s="22">
        <v>380000</v>
      </c>
      <c r="H39" s="22">
        <v>380000</v>
      </c>
      <c r="I39" t="str">
        <f t="shared" si="0"/>
        <v>4,440,000</v>
      </c>
      <c r="J39" t="str">
        <f t="shared" si="1"/>
        <v>20号数</v>
      </c>
    </row>
    <row r="40" spans="1:10">
      <c r="A40" s="38">
        <v>21</v>
      </c>
      <c r="B40" s="38">
        <v>4500000</v>
      </c>
      <c r="C40" s="266">
        <f t="shared" si="2"/>
        <v>375000</v>
      </c>
      <c r="D40" s="265" t="s">
        <v>173</v>
      </c>
      <c r="E40" s="22">
        <v>375000</v>
      </c>
      <c r="G40" s="22">
        <v>380000</v>
      </c>
      <c r="H40" s="22">
        <v>380000</v>
      </c>
      <c r="I40" t="str">
        <f t="shared" si="0"/>
        <v>4,500,000</v>
      </c>
      <c r="J40" t="str">
        <f t="shared" si="1"/>
        <v>21号数</v>
      </c>
    </row>
    <row r="41" spans="1:10">
      <c r="A41" s="38">
        <v>22</v>
      </c>
      <c r="B41" s="38">
        <v>4560000</v>
      </c>
      <c r="C41" s="266">
        <f t="shared" si="2"/>
        <v>380000</v>
      </c>
      <c r="D41" s="265" t="s">
        <v>174</v>
      </c>
      <c r="E41" s="22">
        <v>380000</v>
      </c>
      <c r="G41" s="22">
        <v>380000</v>
      </c>
      <c r="H41" s="22">
        <v>380000</v>
      </c>
      <c r="I41" t="str">
        <f t="shared" si="0"/>
        <v>4,560,000</v>
      </c>
      <c r="J41" t="str">
        <f t="shared" si="1"/>
        <v>22号数</v>
      </c>
    </row>
    <row r="42" spans="1:10">
      <c r="A42" s="38">
        <v>23</v>
      </c>
      <c r="B42" s="38">
        <v>4620000</v>
      </c>
      <c r="C42" s="266">
        <f t="shared" si="2"/>
        <v>385000</v>
      </c>
      <c r="D42" s="265" t="s">
        <v>175</v>
      </c>
      <c r="E42" s="22">
        <v>385000</v>
      </c>
      <c r="G42" s="22">
        <v>380000</v>
      </c>
      <c r="H42" s="22">
        <v>380000</v>
      </c>
      <c r="I42" t="str">
        <f t="shared" si="0"/>
        <v>4,620,000</v>
      </c>
      <c r="J42" t="str">
        <f t="shared" si="1"/>
        <v>23号数</v>
      </c>
    </row>
    <row r="43" spans="1:10">
      <c r="A43" s="38">
        <v>24</v>
      </c>
      <c r="B43" s="38">
        <v>4680000</v>
      </c>
      <c r="C43" s="266">
        <f t="shared" si="2"/>
        <v>390000</v>
      </c>
      <c r="D43" s="265" t="s">
        <v>176</v>
      </c>
      <c r="E43" s="22">
        <v>390000</v>
      </c>
      <c r="G43" s="22">
        <v>380000</v>
      </c>
      <c r="H43" s="22">
        <v>380000</v>
      </c>
      <c r="I43" t="str">
        <f t="shared" si="0"/>
        <v>4,680,000</v>
      </c>
      <c r="J43" t="str">
        <f t="shared" si="1"/>
        <v>24号数</v>
      </c>
    </row>
    <row r="44" spans="1:10">
      <c r="A44" s="38">
        <v>25</v>
      </c>
      <c r="B44" s="38">
        <v>4740000</v>
      </c>
      <c r="C44" s="266">
        <f t="shared" si="2"/>
        <v>395000</v>
      </c>
      <c r="D44" s="265" t="s">
        <v>177</v>
      </c>
      <c r="E44" s="22">
        <v>395000</v>
      </c>
      <c r="G44" s="22">
        <v>410000</v>
      </c>
      <c r="H44" s="22">
        <v>410000</v>
      </c>
      <c r="I44" t="str">
        <f t="shared" si="0"/>
        <v>4,740,000</v>
      </c>
      <c r="J44" t="str">
        <f t="shared" si="1"/>
        <v>25号数</v>
      </c>
    </row>
    <row r="45" spans="1:10">
      <c r="A45" s="38">
        <v>26</v>
      </c>
      <c r="B45" s="38">
        <v>4800000</v>
      </c>
      <c r="C45" s="266">
        <f t="shared" si="2"/>
        <v>400000</v>
      </c>
      <c r="D45" s="265" t="s">
        <v>178</v>
      </c>
      <c r="E45" s="22">
        <v>400000</v>
      </c>
      <c r="G45" s="22">
        <v>410000</v>
      </c>
      <c r="H45" s="22">
        <v>410000</v>
      </c>
      <c r="I45" t="str">
        <f t="shared" si="0"/>
        <v>4,800,000</v>
      </c>
      <c r="J45" t="str">
        <f t="shared" si="1"/>
        <v>26号数</v>
      </c>
    </row>
    <row r="46" spans="1:10">
      <c r="A46" s="38">
        <v>27</v>
      </c>
      <c r="B46" s="38">
        <v>4860000</v>
      </c>
      <c r="C46" s="266">
        <f t="shared" si="2"/>
        <v>405000</v>
      </c>
      <c r="D46" s="265" t="s">
        <v>179</v>
      </c>
      <c r="E46" s="22">
        <v>405000</v>
      </c>
      <c r="G46" s="22">
        <v>410000</v>
      </c>
      <c r="H46" s="22">
        <v>410000</v>
      </c>
      <c r="I46" t="str">
        <f t="shared" si="0"/>
        <v>4,860,000</v>
      </c>
      <c r="J46" t="str">
        <f t="shared" si="1"/>
        <v>27号数</v>
      </c>
    </row>
    <row r="47" spans="1:10">
      <c r="A47" s="38">
        <v>28</v>
      </c>
      <c r="B47" s="38">
        <v>4920000</v>
      </c>
      <c r="C47" s="266">
        <f t="shared" si="2"/>
        <v>410000</v>
      </c>
      <c r="D47" s="265" t="s">
        <v>180</v>
      </c>
      <c r="E47" s="22">
        <v>410000</v>
      </c>
      <c r="G47" s="22">
        <v>410000</v>
      </c>
      <c r="H47" s="22">
        <v>410000</v>
      </c>
      <c r="I47" t="str">
        <f t="shared" si="0"/>
        <v>4,920,000</v>
      </c>
      <c r="J47" t="str">
        <f t="shared" si="1"/>
        <v>28号数</v>
      </c>
    </row>
    <row r="48" spans="1:10">
      <c r="A48" s="38">
        <v>29</v>
      </c>
      <c r="B48" s="38">
        <v>4980000</v>
      </c>
      <c r="C48" s="266">
        <f t="shared" si="2"/>
        <v>415000</v>
      </c>
      <c r="D48" s="265" t="s">
        <v>181</v>
      </c>
      <c r="E48" s="22">
        <v>415000</v>
      </c>
      <c r="G48" s="22">
        <v>410000</v>
      </c>
      <c r="H48" s="22">
        <v>410000</v>
      </c>
      <c r="I48" t="str">
        <f t="shared" si="0"/>
        <v>4,980,000</v>
      </c>
      <c r="J48" t="str">
        <f t="shared" si="1"/>
        <v>29号数</v>
      </c>
    </row>
    <row r="49" spans="1:10">
      <c r="A49" s="38">
        <v>30</v>
      </c>
      <c r="B49" s="38">
        <v>5040000</v>
      </c>
      <c r="C49" s="266">
        <f t="shared" si="2"/>
        <v>420000</v>
      </c>
      <c r="D49" s="265" t="s">
        <v>182</v>
      </c>
      <c r="E49" s="22">
        <v>420000</v>
      </c>
      <c r="G49" s="22">
        <v>410000</v>
      </c>
      <c r="H49" s="22">
        <v>410000</v>
      </c>
      <c r="I49" t="str">
        <f t="shared" si="0"/>
        <v>5,040,000</v>
      </c>
      <c r="J49" t="str">
        <f t="shared" si="1"/>
        <v>30号数</v>
      </c>
    </row>
    <row r="50" spans="1:10">
      <c r="A50" s="38">
        <v>31</v>
      </c>
      <c r="B50" s="38">
        <v>5100000</v>
      </c>
      <c r="C50" s="266">
        <f t="shared" si="2"/>
        <v>425000</v>
      </c>
      <c r="D50" s="265" t="s">
        <v>183</v>
      </c>
      <c r="E50" s="22">
        <v>425000</v>
      </c>
      <c r="G50" s="22">
        <v>440000</v>
      </c>
      <c r="H50" s="22">
        <v>440000</v>
      </c>
      <c r="I50" t="str">
        <f t="shared" si="0"/>
        <v>5,100,000</v>
      </c>
      <c r="J50" t="str">
        <f t="shared" si="1"/>
        <v>31号数</v>
      </c>
    </row>
    <row r="51" spans="1:10">
      <c r="A51" s="38">
        <v>32</v>
      </c>
      <c r="B51" s="38">
        <v>5160000</v>
      </c>
      <c r="C51" s="266">
        <f t="shared" si="2"/>
        <v>430000</v>
      </c>
      <c r="D51" s="265" t="s">
        <v>184</v>
      </c>
      <c r="E51" s="22">
        <v>430000</v>
      </c>
      <c r="G51" s="22">
        <v>440000</v>
      </c>
      <c r="H51" s="22">
        <v>440000</v>
      </c>
      <c r="I51" t="str">
        <f t="shared" si="0"/>
        <v>5,160,000</v>
      </c>
      <c r="J51" t="str">
        <f t="shared" si="1"/>
        <v>32号数</v>
      </c>
    </row>
    <row r="52" spans="1:10">
      <c r="A52" s="38">
        <v>33</v>
      </c>
      <c r="B52" s="38">
        <v>5220000</v>
      </c>
      <c r="C52" s="266">
        <f t="shared" si="2"/>
        <v>435000</v>
      </c>
      <c r="D52" s="265" t="s">
        <v>185</v>
      </c>
      <c r="E52" s="22">
        <v>435000</v>
      </c>
      <c r="G52" s="22">
        <v>440000</v>
      </c>
      <c r="H52" s="22">
        <v>440000</v>
      </c>
      <c r="I52" t="str">
        <f t="shared" ref="I52:I83" si="3">TEXT(B52,"0,000,000")</f>
        <v>5,220,000</v>
      </c>
      <c r="J52" t="str">
        <f t="shared" ref="J52:J83" si="4">A52&amp;"号数"</f>
        <v>33号数</v>
      </c>
    </row>
    <row r="53" spans="1:10">
      <c r="A53" s="38">
        <v>34</v>
      </c>
      <c r="B53" s="38">
        <v>5280000</v>
      </c>
      <c r="C53" s="266">
        <f t="shared" si="2"/>
        <v>440000</v>
      </c>
      <c r="D53" s="265" t="s">
        <v>186</v>
      </c>
      <c r="E53" s="22">
        <v>440000</v>
      </c>
      <c r="G53" s="22">
        <v>440000</v>
      </c>
      <c r="H53" s="22">
        <v>440000</v>
      </c>
      <c r="I53" t="str">
        <f t="shared" si="3"/>
        <v>5,280,000</v>
      </c>
      <c r="J53" t="str">
        <f t="shared" si="4"/>
        <v>34号数</v>
      </c>
    </row>
    <row r="54" spans="1:10">
      <c r="A54" s="38">
        <v>35</v>
      </c>
      <c r="B54" s="38">
        <v>5340000</v>
      </c>
      <c r="C54" s="266">
        <f t="shared" si="2"/>
        <v>445000</v>
      </c>
      <c r="D54" s="265" t="s">
        <v>187</v>
      </c>
      <c r="E54" s="22">
        <v>445000</v>
      </c>
      <c r="G54" s="22">
        <v>440000</v>
      </c>
      <c r="H54" s="22">
        <v>440000</v>
      </c>
      <c r="I54" t="str">
        <f t="shared" si="3"/>
        <v>5,340,000</v>
      </c>
      <c r="J54" t="str">
        <f t="shared" si="4"/>
        <v>35号数</v>
      </c>
    </row>
    <row r="55" spans="1:10">
      <c r="A55" s="38">
        <v>36</v>
      </c>
      <c r="B55" s="38">
        <v>5400000</v>
      </c>
      <c r="C55" s="266">
        <f t="shared" si="2"/>
        <v>450000</v>
      </c>
      <c r="D55" s="265" t="s">
        <v>188</v>
      </c>
      <c r="E55" s="22">
        <v>450000</v>
      </c>
      <c r="G55" s="22">
        <v>440000</v>
      </c>
      <c r="H55" s="22">
        <v>440000</v>
      </c>
      <c r="I55" t="str">
        <f t="shared" si="3"/>
        <v>5,400,000</v>
      </c>
      <c r="J55" t="str">
        <f t="shared" si="4"/>
        <v>36号数</v>
      </c>
    </row>
    <row r="56" spans="1:10">
      <c r="A56" s="38">
        <v>37</v>
      </c>
      <c r="B56" s="38">
        <v>5460000</v>
      </c>
      <c r="C56" s="266">
        <f t="shared" si="2"/>
        <v>455000</v>
      </c>
      <c r="D56" s="265" t="s">
        <v>189</v>
      </c>
      <c r="E56" s="22">
        <v>455000</v>
      </c>
      <c r="G56" s="22">
        <v>470000</v>
      </c>
      <c r="H56" s="22">
        <v>470000</v>
      </c>
      <c r="I56" t="str">
        <f t="shared" si="3"/>
        <v>5,460,000</v>
      </c>
      <c r="J56" t="str">
        <f t="shared" si="4"/>
        <v>37号数</v>
      </c>
    </row>
    <row r="57" spans="1:10">
      <c r="A57" s="38">
        <v>38</v>
      </c>
      <c r="B57" s="38">
        <v>5520000</v>
      </c>
      <c r="C57" s="266">
        <f t="shared" si="2"/>
        <v>460000</v>
      </c>
      <c r="D57" s="265" t="s">
        <v>190</v>
      </c>
      <c r="E57" s="22">
        <v>460000</v>
      </c>
      <c r="G57" s="22">
        <v>470000</v>
      </c>
      <c r="H57" s="22">
        <v>470000</v>
      </c>
      <c r="I57" t="str">
        <f t="shared" si="3"/>
        <v>5,520,000</v>
      </c>
      <c r="J57" t="str">
        <f t="shared" si="4"/>
        <v>38号数</v>
      </c>
    </row>
    <row r="58" spans="1:10">
      <c r="A58" s="38">
        <v>39</v>
      </c>
      <c r="B58" s="38">
        <v>5580000</v>
      </c>
      <c r="C58" s="266">
        <f t="shared" si="2"/>
        <v>465000</v>
      </c>
      <c r="D58" s="265" t="s">
        <v>191</v>
      </c>
      <c r="E58" s="22">
        <v>465000</v>
      </c>
      <c r="G58" s="22">
        <v>470000</v>
      </c>
      <c r="H58" s="22">
        <v>470000</v>
      </c>
      <c r="I58" t="str">
        <f t="shared" si="3"/>
        <v>5,580,000</v>
      </c>
      <c r="J58" t="str">
        <f t="shared" si="4"/>
        <v>39号数</v>
      </c>
    </row>
    <row r="59" spans="1:10">
      <c r="A59" s="38">
        <v>40</v>
      </c>
      <c r="B59" s="38">
        <v>5640000</v>
      </c>
      <c r="C59" s="266">
        <f t="shared" si="2"/>
        <v>470000</v>
      </c>
      <c r="D59" s="265" t="s">
        <v>192</v>
      </c>
      <c r="E59" s="22">
        <v>470000</v>
      </c>
      <c r="G59" s="22">
        <v>470000</v>
      </c>
      <c r="H59" s="22">
        <v>470000</v>
      </c>
      <c r="I59" t="str">
        <f t="shared" si="3"/>
        <v>5,640,000</v>
      </c>
      <c r="J59" t="str">
        <f t="shared" si="4"/>
        <v>40号数</v>
      </c>
    </row>
    <row r="60" spans="1:10">
      <c r="A60" s="38">
        <v>41</v>
      </c>
      <c r="B60" s="38">
        <v>5700000</v>
      </c>
      <c r="C60" s="266">
        <f t="shared" si="2"/>
        <v>475000</v>
      </c>
      <c r="D60" s="265" t="s">
        <v>193</v>
      </c>
      <c r="E60" s="22">
        <v>475000</v>
      </c>
      <c r="G60" s="22">
        <v>470000</v>
      </c>
      <c r="H60" s="22">
        <v>470000</v>
      </c>
      <c r="I60" t="str">
        <f t="shared" si="3"/>
        <v>5,700,000</v>
      </c>
      <c r="J60" t="str">
        <f t="shared" si="4"/>
        <v>41号数</v>
      </c>
    </row>
    <row r="61" spans="1:10">
      <c r="A61" s="38">
        <v>42</v>
      </c>
      <c r="B61" s="38">
        <v>5760000</v>
      </c>
      <c r="C61" s="266">
        <f t="shared" si="2"/>
        <v>480000</v>
      </c>
      <c r="D61" s="265" t="s">
        <v>194</v>
      </c>
      <c r="E61" s="22">
        <v>480000</v>
      </c>
      <c r="G61" s="22">
        <v>470000</v>
      </c>
      <c r="H61" s="22">
        <v>470000</v>
      </c>
      <c r="I61" t="str">
        <f t="shared" si="3"/>
        <v>5,760,000</v>
      </c>
      <c r="J61" t="str">
        <f t="shared" si="4"/>
        <v>42号数</v>
      </c>
    </row>
    <row r="62" spans="1:10">
      <c r="A62" s="38">
        <v>43</v>
      </c>
      <c r="B62" s="38">
        <v>5820000</v>
      </c>
      <c r="C62" s="266">
        <f t="shared" si="2"/>
        <v>485000</v>
      </c>
      <c r="D62" s="265" t="s">
        <v>195</v>
      </c>
      <c r="E62" s="22">
        <v>485000</v>
      </c>
      <c r="G62" s="22">
        <v>500000</v>
      </c>
      <c r="H62" s="22">
        <v>500000</v>
      </c>
      <c r="I62" t="str">
        <f t="shared" si="3"/>
        <v>5,820,000</v>
      </c>
      <c r="J62" t="str">
        <f t="shared" si="4"/>
        <v>43号数</v>
      </c>
    </row>
    <row r="63" spans="1:10">
      <c r="A63" s="38">
        <v>44</v>
      </c>
      <c r="B63" s="38">
        <v>5880000</v>
      </c>
      <c r="C63" s="266">
        <f t="shared" si="2"/>
        <v>490000</v>
      </c>
      <c r="D63" s="265" t="s">
        <v>196</v>
      </c>
      <c r="E63" s="22">
        <v>490000</v>
      </c>
      <c r="G63" s="22">
        <v>500000</v>
      </c>
      <c r="H63" s="22">
        <v>500000</v>
      </c>
      <c r="I63" t="str">
        <f t="shared" si="3"/>
        <v>5,880,000</v>
      </c>
      <c r="J63" t="str">
        <f t="shared" si="4"/>
        <v>44号数</v>
      </c>
    </row>
    <row r="64" spans="1:10">
      <c r="A64" s="38">
        <v>45</v>
      </c>
      <c r="B64" s="38">
        <v>5940000</v>
      </c>
      <c r="C64" s="266">
        <f t="shared" si="2"/>
        <v>495000</v>
      </c>
      <c r="D64" s="265" t="s">
        <v>197</v>
      </c>
      <c r="E64" s="22">
        <v>495000</v>
      </c>
      <c r="G64" s="22">
        <v>500000</v>
      </c>
      <c r="H64" s="22">
        <v>500000</v>
      </c>
      <c r="I64" t="str">
        <f t="shared" si="3"/>
        <v>5,940,000</v>
      </c>
      <c r="J64" t="str">
        <f t="shared" si="4"/>
        <v>45号数</v>
      </c>
    </row>
    <row r="65" spans="1:10">
      <c r="A65" s="38">
        <v>46</v>
      </c>
      <c r="B65" s="38">
        <v>6000000</v>
      </c>
      <c r="C65" s="266">
        <f t="shared" si="2"/>
        <v>500000</v>
      </c>
      <c r="D65" s="265" t="s">
        <v>198</v>
      </c>
      <c r="E65" s="22">
        <v>500000</v>
      </c>
      <c r="G65" s="22">
        <v>500000</v>
      </c>
      <c r="H65" s="22">
        <v>500000</v>
      </c>
      <c r="I65" t="str">
        <f t="shared" si="3"/>
        <v>6,000,000</v>
      </c>
      <c r="J65" t="str">
        <f t="shared" si="4"/>
        <v>46号数</v>
      </c>
    </row>
    <row r="66" spans="1:10">
      <c r="A66" s="38">
        <v>47</v>
      </c>
      <c r="B66" s="38">
        <v>6060000</v>
      </c>
      <c r="C66" s="266">
        <f t="shared" si="2"/>
        <v>505000</v>
      </c>
      <c r="D66" s="265" t="s">
        <v>199</v>
      </c>
      <c r="E66" s="22">
        <v>505000</v>
      </c>
      <c r="G66" s="22">
        <v>500000</v>
      </c>
      <c r="H66" s="22">
        <v>500000</v>
      </c>
      <c r="I66" t="str">
        <f t="shared" si="3"/>
        <v>6,060,000</v>
      </c>
      <c r="J66" t="str">
        <f t="shared" si="4"/>
        <v>47号数</v>
      </c>
    </row>
    <row r="67" spans="1:10">
      <c r="A67" s="38">
        <v>48</v>
      </c>
      <c r="B67" s="38">
        <v>6120000</v>
      </c>
      <c r="C67" s="266">
        <f t="shared" si="2"/>
        <v>510000</v>
      </c>
      <c r="D67" s="265" t="s">
        <v>200</v>
      </c>
      <c r="E67" s="22">
        <v>510000</v>
      </c>
      <c r="G67" s="22">
        <v>500000</v>
      </c>
      <c r="H67" s="22">
        <v>500000</v>
      </c>
      <c r="I67" t="str">
        <f t="shared" si="3"/>
        <v>6,120,000</v>
      </c>
      <c r="J67" t="str">
        <f t="shared" si="4"/>
        <v>48号数</v>
      </c>
    </row>
    <row r="68" spans="1:10">
      <c r="A68" s="38">
        <v>49</v>
      </c>
      <c r="B68" s="38">
        <v>6180000</v>
      </c>
      <c r="C68" s="266">
        <f t="shared" si="2"/>
        <v>515000</v>
      </c>
      <c r="D68" s="265" t="s">
        <v>201</v>
      </c>
      <c r="E68" s="22">
        <v>515000</v>
      </c>
      <c r="G68" s="22">
        <v>530000</v>
      </c>
      <c r="H68" s="22">
        <v>530000</v>
      </c>
      <c r="I68" t="str">
        <f t="shared" si="3"/>
        <v>6,180,000</v>
      </c>
      <c r="J68" t="str">
        <f t="shared" si="4"/>
        <v>49号数</v>
      </c>
    </row>
    <row r="69" spans="1:10">
      <c r="A69" s="38">
        <v>50</v>
      </c>
      <c r="B69" s="38">
        <v>6240000</v>
      </c>
      <c r="C69" s="266">
        <f t="shared" si="2"/>
        <v>520000</v>
      </c>
      <c r="D69" s="265" t="s">
        <v>202</v>
      </c>
      <c r="E69" s="22">
        <v>520000</v>
      </c>
      <c r="G69" s="22">
        <v>530000</v>
      </c>
      <c r="H69" s="22">
        <v>530000</v>
      </c>
      <c r="I69" t="str">
        <f t="shared" si="3"/>
        <v>6,240,000</v>
      </c>
      <c r="J69" t="str">
        <f t="shared" si="4"/>
        <v>50号数</v>
      </c>
    </row>
    <row r="70" spans="1:10">
      <c r="A70" s="38">
        <v>51</v>
      </c>
      <c r="B70" s="38">
        <v>6300000</v>
      </c>
      <c r="C70" s="266">
        <f t="shared" si="2"/>
        <v>525000</v>
      </c>
      <c r="D70" s="265" t="s">
        <v>203</v>
      </c>
      <c r="E70" s="22">
        <v>525000</v>
      </c>
      <c r="G70" s="22">
        <v>530000</v>
      </c>
      <c r="H70" s="22">
        <v>530000</v>
      </c>
      <c r="I70" t="str">
        <f t="shared" si="3"/>
        <v>6,300,000</v>
      </c>
      <c r="J70" t="str">
        <f t="shared" si="4"/>
        <v>51号数</v>
      </c>
    </row>
    <row r="71" spans="1:10">
      <c r="A71" s="38">
        <v>52</v>
      </c>
      <c r="B71" s="38">
        <v>6360000</v>
      </c>
      <c r="C71" s="266">
        <f t="shared" si="2"/>
        <v>530000</v>
      </c>
      <c r="D71" s="265" t="s">
        <v>204</v>
      </c>
      <c r="E71" s="22">
        <v>530000</v>
      </c>
      <c r="G71" s="22">
        <v>530000</v>
      </c>
      <c r="H71" s="22">
        <v>530000</v>
      </c>
      <c r="I71" t="str">
        <f t="shared" si="3"/>
        <v>6,360,000</v>
      </c>
      <c r="J71" t="str">
        <f t="shared" si="4"/>
        <v>52号数</v>
      </c>
    </row>
    <row r="72" spans="1:10">
      <c r="A72" s="38">
        <v>53</v>
      </c>
      <c r="B72" s="38">
        <v>6420000</v>
      </c>
      <c r="C72" s="266">
        <f t="shared" si="2"/>
        <v>535000</v>
      </c>
      <c r="D72" s="265" t="s">
        <v>205</v>
      </c>
      <c r="E72" s="22">
        <v>535000</v>
      </c>
      <c r="G72" s="22">
        <v>530000</v>
      </c>
      <c r="H72" s="22">
        <v>530000</v>
      </c>
      <c r="I72" t="str">
        <f t="shared" si="3"/>
        <v>6,420,000</v>
      </c>
      <c r="J72" t="str">
        <f t="shared" si="4"/>
        <v>53号数</v>
      </c>
    </row>
    <row r="73" spans="1:10">
      <c r="A73" s="38">
        <v>54</v>
      </c>
      <c r="B73" s="38">
        <v>6480000</v>
      </c>
      <c r="C73" s="266">
        <f t="shared" si="2"/>
        <v>540000</v>
      </c>
      <c r="D73" s="265" t="s">
        <v>206</v>
      </c>
      <c r="E73" s="22">
        <v>540000</v>
      </c>
      <c r="G73" s="22">
        <v>530000</v>
      </c>
      <c r="H73" s="22">
        <v>530000</v>
      </c>
      <c r="I73" t="str">
        <f t="shared" si="3"/>
        <v>6,480,000</v>
      </c>
      <c r="J73" t="str">
        <f t="shared" si="4"/>
        <v>54号数</v>
      </c>
    </row>
    <row r="74" spans="1:10">
      <c r="A74" s="38">
        <v>55</v>
      </c>
      <c r="B74" s="38">
        <v>6540000</v>
      </c>
      <c r="C74" s="266">
        <f t="shared" si="2"/>
        <v>545000</v>
      </c>
      <c r="D74" s="265" t="s">
        <v>207</v>
      </c>
      <c r="E74" s="22">
        <v>545000</v>
      </c>
      <c r="G74" s="22">
        <v>560000</v>
      </c>
      <c r="H74" s="22">
        <v>560000</v>
      </c>
      <c r="I74" t="str">
        <f t="shared" si="3"/>
        <v>6,540,000</v>
      </c>
      <c r="J74" t="str">
        <f t="shared" si="4"/>
        <v>55号数</v>
      </c>
    </row>
    <row r="75" spans="1:10">
      <c r="A75" s="38">
        <v>56</v>
      </c>
      <c r="B75" s="38">
        <v>6600000</v>
      </c>
      <c r="C75" s="266">
        <f t="shared" si="2"/>
        <v>550000</v>
      </c>
      <c r="D75" s="265" t="s">
        <v>208</v>
      </c>
      <c r="E75" s="22">
        <v>550000</v>
      </c>
      <c r="G75" s="22">
        <v>560000</v>
      </c>
      <c r="H75" s="22">
        <v>560000</v>
      </c>
      <c r="I75" t="str">
        <f t="shared" si="3"/>
        <v>6,600,000</v>
      </c>
      <c r="J75" t="str">
        <f t="shared" si="4"/>
        <v>56号数</v>
      </c>
    </row>
    <row r="76" spans="1:10">
      <c r="A76" s="38">
        <v>57</v>
      </c>
      <c r="B76" s="38">
        <v>6660000</v>
      </c>
      <c r="C76" s="266">
        <f t="shared" si="2"/>
        <v>555000</v>
      </c>
      <c r="D76" s="265" t="s">
        <v>209</v>
      </c>
      <c r="E76" s="22">
        <v>555000</v>
      </c>
      <c r="G76" s="22">
        <v>560000</v>
      </c>
      <c r="H76" s="22">
        <v>560000</v>
      </c>
      <c r="I76" t="str">
        <f t="shared" si="3"/>
        <v>6,660,000</v>
      </c>
      <c r="J76" t="str">
        <f t="shared" si="4"/>
        <v>57号数</v>
      </c>
    </row>
    <row r="77" spans="1:10">
      <c r="A77" s="38">
        <v>58</v>
      </c>
      <c r="B77" s="38">
        <v>6720000</v>
      </c>
      <c r="C77" s="266">
        <f t="shared" si="2"/>
        <v>560000</v>
      </c>
      <c r="D77" s="265" t="s">
        <v>210</v>
      </c>
      <c r="E77" s="22">
        <v>560000</v>
      </c>
      <c r="G77" s="22">
        <v>560000</v>
      </c>
      <c r="H77" s="22">
        <v>560000</v>
      </c>
      <c r="I77" t="str">
        <f t="shared" si="3"/>
        <v>6,720,000</v>
      </c>
      <c r="J77" t="str">
        <f t="shared" si="4"/>
        <v>58号数</v>
      </c>
    </row>
    <row r="78" spans="1:10">
      <c r="A78" s="38">
        <v>59</v>
      </c>
      <c r="B78" s="38">
        <v>6780000</v>
      </c>
      <c r="C78" s="266">
        <f t="shared" si="2"/>
        <v>565000</v>
      </c>
      <c r="D78" s="265" t="s">
        <v>211</v>
      </c>
      <c r="E78" s="22">
        <v>565000</v>
      </c>
      <c r="G78" s="22">
        <v>560000</v>
      </c>
      <c r="H78" s="22">
        <v>560000</v>
      </c>
      <c r="I78" t="str">
        <f t="shared" si="3"/>
        <v>6,780,000</v>
      </c>
      <c r="J78" t="str">
        <f t="shared" si="4"/>
        <v>59号数</v>
      </c>
    </row>
    <row r="79" spans="1:10">
      <c r="A79" s="38">
        <v>60</v>
      </c>
      <c r="B79" s="38">
        <v>6840000</v>
      </c>
      <c r="C79" s="266">
        <f t="shared" si="2"/>
        <v>570000</v>
      </c>
      <c r="D79" s="265" t="s">
        <v>212</v>
      </c>
      <c r="E79" s="22">
        <v>570000</v>
      </c>
      <c r="G79" s="22">
        <v>560000</v>
      </c>
      <c r="H79" s="22">
        <v>560000</v>
      </c>
      <c r="I79" t="str">
        <f t="shared" si="3"/>
        <v>6,840,000</v>
      </c>
      <c r="J79" t="str">
        <f t="shared" si="4"/>
        <v>60号数</v>
      </c>
    </row>
    <row r="80" spans="1:10">
      <c r="A80" s="38">
        <v>61</v>
      </c>
      <c r="B80" s="38">
        <v>6900000</v>
      </c>
      <c r="C80" s="266">
        <f t="shared" si="2"/>
        <v>575000</v>
      </c>
      <c r="D80" s="265" t="s">
        <v>213</v>
      </c>
      <c r="E80" s="22">
        <v>575000</v>
      </c>
      <c r="G80" s="22">
        <v>590000</v>
      </c>
      <c r="H80" s="22">
        <v>590000</v>
      </c>
      <c r="I80" t="str">
        <f t="shared" si="3"/>
        <v>6,900,000</v>
      </c>
      <c r="J80" t="str">
        <f t="shared" si="4"/>
        <v>61号数</v>
      </c>
    </row>
    <row r="81" spans="1:10">
      <c r="A81" s="38">
        <v>62</v>
      </c>
      <c r="B81" s="38">
        <v>6960000</v>
      </c>
      <c r="C81" s="266">
        <f t="shared" si="2"/>
        <v>580000</v>
      </c>
      <c r="D81" s="265" t="s">
        <v>214</v>
      </c>
      <c r="E81" s="22">
        <v>580000</v>
      </c>
      <c r="G81" s="22">
        <v>590000</v>
      </c>
      <c r="H81" s="22">
        <v>590000</v>
      </c>
      <c r="I81" t="str">
        <f t="shared" si="3"/>
        <v>6,960,000</v>
      </c>
      <c r="J81" t="str">
        <f t="shared" si="4"/>
        <v>62号数</v>
      </c>
    </row>
    <row r="82" spans="1:10">
      <c r="A82" s="38">
        <v>63</v>
      </c>
      <c r="B82" s="38">
        <v>7020000</v>
      </c>
      <c r="C82" s="266">
        <f t="shared" si="2"/>
        <v>585000</v>
      </c>
      <c r="D82" s="265" t="s">
        <v>215</v>
      </c>
      <c r="E82" s="22">
        <v>585000</v>
      </c>
      <c r="G82" s="22">
        <v>590000</v>
      </c>
      <c r="H82" s="22">
        <v>590000</v>
      </c>
      <c r="I82" t="str">
        <f t="shared" si="3"/>
        <v>7,020,000</v>
      </c>
      <c r="J82" t="str">
        <f t="shared" si="4"/>
        <v>63号数</v>
      </c>
    </row>
    <row r="83" spans="1:10">
      <c r="A83" s="38">
        <v>64</v>
      </c>
      <c r="B83" s="38">
        <v>7080000</v>
      </c>
      <c r="C83" s="266">
        <f t="shared" si="2"/>
        <v>590000</v>
      </c>
      <c r="D83" s="265" t="s">
        <v>216</v>
      </c>
      <c r="E83" s="22">
        <v>590000</v>
      </c>
      <c r="G83" s="22">
        <v>590000</v>
      </c>
      <c r="H83" s="22">
        <v>590000</v>
      </c>
      <c r="I83" t="str">
        <f t="shared" si="3"/>
        <v>7,080,000</v>
      </c>
      <c r="J83" t="str">
        <f t="shared" si="4"/>
        <v>64号数</v>
      </c>
    </row>
    <row r="84" spans="1:10">
      <c r="A84" s="38">
        <v>65</v>
      </c>
      <c r="B84" s="38">
        <v>7140000</v>
      </c>
      <c r="C84" s="266">
        <f t="shared" si="2"/>
        <v>595000</v>
      </c>
      <c r="D84" s="265" t="s">
        <v>217</v>
      </c>
      <c r="E84" s="22">
        <v>595000</v>
      </c>
      <c r="G84" s="22">
        <v>590000</v>
      </c>
      <c r="H84" s="22">
        <v>590000</v>
      </c>
      <c r="I84" t="str">
        <f t="shared" ref="I84:I115" si="5">TEXT(B84,"0,000,000")</f>
        <v>7,140,000</v>
      </c>
      <c r="J84" t="str">
        <f t="shared" ref="J84:J115" si="6">A84&amp;"号数"</f>
        <v>65号数</v>
      </c>
    </row>
    <row r="85" spans="1:10">
      <c r="A85" s="38">
        <v>66</v>
      </c>
      <c r="B85" s="38">
        <v>7200000</v>
      </c>
      <c r="C85" s="266">
        <f t="shared" ref="C85:C148" si="7">ROUNDDOWN(B85/12,0)</f>
        <v>600000</v>
      </c>
      <c r="D85" s="265" t="s">
        <v>218</v>
      </c>
      <c r="E85" s="22">
        <v>600000</v>
      </c>
      <c r="G85" s="22">
        <v>590000</v>
      </c>
      <c r="H85" s="22">
        <v>590000</v>
      </c>
      <c r="I85" t="str">
        <f t="shared" si="5"/>
        <v>7,200,000</v>
      </c>
      <c r="J85" t="str">
        <f t="shared" si="6"/>
        <v>66号数</v>
      </c>
    </row>
    <row r="86" spans="1:10">
      <c r="A86" s="38">
        <v>67</v>
      </c>
      <c r="B86" s="38">
        <v>7260000</v>
      </c>
      <c r="C86" s="266">
        <f t="shared" si="7"/>
        <v>605000</v>
      </c>
      <c r="D86" s="265" t="s">
        <v>219</v>
      </c>
      <c r="E86" s="22">
        <v>605000</v>
      </c>
      <c r="G86" s="22">
        <v>620000</v>
      </c>
      <c r="H86" s="22">
        <v>620000</v>
      </c>
      <c r="I86" t="str">
        <f t="shared" si="5"/>
        <v>7,260,000</v>
      </c>
      <c r="J86" t="str">
        <f t="shared" si="6"/>
        <v>67号数</v>
      </c>
    </row>
    <row r="87" spans="1:10">
      <c r="A87" s="38">
        <v>68</v>
      </c>
      <c r="B87" s="38">
        <v>7320000</v>
      </c>
      <c r="C87" s="266">
        <f t="shared" si="7"/>
        <v>610000</v>
      </c>
      <c r="D87" s="265" t="s">
        <v>220</v>
      </c>
      <c r="E87" s="22">
        <v>610000</v>
      </c>
      <c r="G87" s="22">
        <v>620000</v>
      </c>
      <c r="H87" s="22">
        <v>620000</v>
      </c>
      <c r="I87" t="str">
        <f t="shared" si="5"/>
        <v>7,320,000</v>
      </c>
      <c r="J87" t="str">
        <f t="shared" si="6"/>
        <v>68号数</v>
      </c>
    </row>
    <row r="88" spans="1:10">
      <c r="A88" s="38">
        <v>69</v>
      </c>
      <c r="B88" s="38">
        <v>7380000</v>
      </c>
      <c r="C88" s="266">
        <f t="shared" si="7"/>
        <v>615000</v>
      </c>
      <c r="D88" s="265" t="s">
        <v>221</v>
      </c>
      <c r="E88" s="22">
        <v>615000</v>
      </c>
      <c r="G88" s="22">
        <v>620000</v>
      </c>
      <c r="H88" s="22">
        <v>620000</v>
      </c>
      <c r="I88" t="str">
        <f t="shared" si="5"/>
        <v>7,380,000</v>
      </c>
      <c r="J88" t="str">
        <f t="shared" si="6"/>
        <v>69号数</v>
      </c>
    </row>
    <row r="89" spans="1:10">
      <c r="A89" s="38">
        <v>70</v>
      </c>
      <c r="B89" s="38">
        <v>7440000</v>
      </c>
      <c r="C89" s="266">
        <f t="shared" si="7"/>
        <v>620000</v>
      </c>
      <c r="D89" s="265" t="s">
        <v>222</v>
      </c>
      <c r="E89" s="22">
        <v>620000</v>
      </c>
      <c r="G89" s="22">
        <v>620000</v>
      </c>
      <c r="H89" s="22">
        <v>620000</v>
      </c>
      <c r="I89" t="str">
        <f t="shared" si="5"/>
        <v>7,440,000</v>
      </c>
      <c r="J89" t="str">
        <f t="shared" si="6"/>
        <v>70号数</v>
      </c>
    </row>
    <row r="90" spans="1:10">
      <c r="A90" s="38">
        <v>71</v>
      </c>
      <c r="B90" s="38">
        <v>7500000</v>
      </c>
      <c r="C90" s="266">
        <f t="shared" si="7"/>
        <v>625000</v>
      </c>
      <c r="D90" s="265" t="s">
        <v>223</v>
      </c>
      <c r="E90" s="22">
        <v>625000</v>
      </c>
      <c r="G90" s="22">
        <v>620000</v>
      </c>
      <c r="H90" s="22">
        <v>620000</v>
      </c>
      <c r="I90" t="str">
        <f t="shared" si="5"/>
        <v>7,500,000</v>
      </c>
      <c r="J90" t="str">
        <f t="shared" si="6"/>
        <v>71号数</v>
      </c>
    </row>
    <row r="91" spans="1:10">
      <c r="A91" s="38">
        <v>72</v>
      </c>
      <c r="B91" s="38">
        <v>7560000</v>
      </c>
      <c r="C91" s="266">
        <f t="shared" si="7"/>
        <v>630000</v>
      </c>
      <c r="D91" s="265" t="s">
        <v>224</v>
      </c>
      <c r="E91" s="22">
        <v>630000</v>
      </c>
      <c r="G91" s="22">
        <v>620000</v>
      </c>
      <c r="H91" s="22">
        <v>620000</v>
      </c>
      <c r="I91" t="str">
        <f t="shared" si="5"/>
        <v>7,560,000</v>
      </c>
      <c r="J91" t="str">
        <f t="shared" si="6"/>
        <v>72号数</v>
      </c>
    </row>
    <row r="92" spans="1:10">
      <c r="A92" s="38">
        <v>73</v>
      </c>
      <c r="B92" s="38">
        <v>7620000</v>
      </c>
      <c r="C92" s="266">
        <f t="shared" si="7"/>
        <v>635000</v>
      </c>
      <c r="D92" s="265" t="s">
        <v>225</v>
      </c>
      <c r="E92" s="22">
        <v>635000</v>
      </c>
      <c r="G92" s="22">
        <v>650000</v>
      </c>
      <c r="H92" s="23">
        <v>620000</v>
      </c>
      <c r="I92" t="str">
        <f t="shared" si="5"/>
        <v>7,620,000</v>
      </c>
      <c r="J92" t="str">
        <f t="shared" si="6"/>
        <v>73号数</v>
      </c>
    </row>
    <row r="93" spans="1:10">
      <c r="A93" s="38">
        <v>74</v>
      </c>
      <c r="B93" s="38">
        <v>7680000</v>
      </c>
      <c r="C93" s="266">
        <f t="shared" si="7"/>
        <v>640000</v>
      </c>
      <c r="D93" s="265" t="s">
        <v>226</v>
      </c>
      <c r="E93" s="22">
        <v>640000</v>
      </c>
      <c r="G93" s="22">
        <v>650000</v>
      </c>
      <c r="H93" s="22">
        <v>620000</v>
      </c>
      <c r="I93" t="str">
        <f t="shared" si="5"/>
        <v>7,680,000</v>
      </c>
      <c r="J93" t="str">
        <f t="shared" si="6"/>
        <v>74号数</v>
      </c>
    </row>
    <row r="94" spans="1:10">
      <c r="A94" s="38">
        <v>75</v>
      </c>
      <c r="B94" s="38">
        <v>7740000</v>
      </c>
      <c r="C94" s="266">
        <f t="shared" si="7"/>
        <v>645000</v>
      </c>
      <c r="D94" s="265" t="s">
        <v>227</v>
      </c>
      <c r="E94" s="22">
        <v>645000</v>
      </c>
      <c r="G94" s="22">
        <v>650000</v>
      </c>
      <c r="H94" s="22">
        <v>620000</v>
      </c>
      <c r="I94" t="str">
        <f t="shared" si="5"/>
        <v>7,740,000</v>
      </c>
      <c r="J94" t="str">
        <f t="shared" si="6"/>
        <v>75号数</v>
      </c>
    </row>
    <row r="95" spans="1:10">
      <c r="A95" s="38">
        <v>76</v>
      </c>
      <c r="B95" s="38">
        <v>7800000</v>
      </c>
      <c r="C95" s="266">
        <f t="shared" si="7"/>
        <v>650000</v>
      </c>
      <c r="D95" s="265" t="s">
        <v>228</v>
      </c>
      <c r="E95" s="22">
        <v>650000</v>
      </c>
      <c r="G95" s="22">
        <v>650000</v>
      </c>
      <c r="H95" s="22">
        <v>620000</v>
      </c>
      <c r="I95" t="str">
        <f t="shared" si="5"/>
        <v>7,800,000</v>
      </c>
      <c r="J95" t="str">
        <f t="shared" si="6"/>
        <v>76号数</v>
      </c>
    </row>
    <row r="96" spans="1:10">
      <c r="A96" s="38">
        <v>77</v>
      </c>
      <c r="B96" s="38">
        <v>7860000</v>
      </c>
      <c r="C96" s="266">
        <f t="shared" si="7"/>
        <v>655000</v>
      </c>
      <c r="D96" s="265" t="s">
        <v>229</v>
      </c>
      <c r="E96" s="22">
        <v>655000</v>
      </c>
      <c r="G96" s="22">
        <v>650000</v>
      </c>
      <c r="H96" s="22">
        <v>620000</v>
      </c>
      <c r="I96" t="str">
        <f t="shared" si="5"/>
        <v>7,860,000</v>
      </c>
      <c r="J96" t="str">
        <f t="shared" si="6"/>
        <v>77号数</v>
      </c>
    </row>
    <row r="97" spans="1:10">
      <c r="A97" s="38">
        <v>78</v>
      </c>
      <c r="B97" s="38">
        <v>7920000</v>
      </c>
      <c r="C97" s="266">
        <f t="shared" si="7"/>
        <v>660000</v>
      </c>
      <c r="D97" s="265" t="s">
        <v>230</v>
      </c>
      <c r="E97" s="22">
        <v>660000</v>
      </c>
      <c r="G97" s="22">
        <v>650000</v>
      </c>
      <c r="H97" s="22">
        <v>620000</v>
      </c>
      <c r="I97" t="str">
        <f t="shared" si="5"/>
        <v>7,920,000</v>
      </c>
      <c r="J97" t="str">
        <f t="shared" si="6"/>
        <v>78号数</v>
      </c>
    </row>
    <row r="98" spans="1:10">
      <c r="A98" s="38">
        <v>79</v>
      </c>
      <c r="B98" s="38">
        <v>7980000</v>
      </c>
      <c r="C98" s="266">
        <f t="shared" si="7"/>
        <v>665000</v>
      </c>
      <c r="D98" s="265" t="s">
        <v>231</v>
      </c>
      <c r="E98" s="22">
        <v>665000</v>
      </c>
      <c r="G98" s="22">
        <v>680000</v>
      </c>
      <c r="H98" s="22">
        <v>620000</v>
      </c>
      <c r="I98" t="str">
        <f t="shared" si="5"/>
        <v>7,980,000</v>
      </c>
      <c r="J98" t="str">
        <f t="shared" si="6"/>
        <v>79号数</v>
      </c>
    </row>
    <row r="99" spans="1:10">
      <c r="A99" s="38">
        <v>80</v>
      </c>
      <c r="B99" s="38">
        <v>8040000</v>
      </c>
      <c r="C99" s="266">
        <f t="shared" si="7"/>
        <v>670000</v>
      </c>
      <c r="D99" s="265" t="s">
        <v>232</v>
      </c>
      <c r="E99" s="22">
        <v>670000</v>
      </c>
      <c r="G99" s="22">
        <v>680000</v>
      </c>
      <c r="H99" s="22">
        <v>620000</v>
      </c>
      <c r="I99" t="str">
        <f t="shared" si="5"/>
        <v>8,040,000</v>
      </c>
      <c r="J99" t="str">
        <f t="shared" si="6"/>
        <v>80号数</v>
      </c>
    </row>
    <row r="100" spans="1:10">
      <c r="A100" s="38">
        <v>81</v>
      </c>
      <c r="B100" s="38">
        <v>8100000</v>
      </c>
      <c r="C100" s="266">
        <f t="shared" si="7"/>
        <v>675000</v>
      </c>
      <c r="D100" s="265" t="s">
        <v>233</v>
      </c>
      <c r="E100" s="22">
        <v>675000</v>
      </c>
      <c r="G100" s="22">
        <v>680000</v>
      </c>
      <c r="H100" s="22">
        <v>620000</v>
      </c>
      <c r="I100" t="str">
        <f t="shared" si="5"/>
        <v>8,100,000</v>
      </c>
      <c r="J100" t="str">
        <f t="shared" si="6"/>
        <v>81号数</v>
      </c>
    </row>
    <row r="101" spans="1:10">
      <c r="A101" s="38">
        <v>82</v>
      </c>
      <c r="B101" s="38">
        <v>8160000</v>
      </c>
      <c r="C101" s="266">
        <f t="shared" si="7"/>
        <v>680000</v>
      </c>
      <c r="D101" s="265" t="s">
        <v>234</v>
      </c>
      <c r="E101" s="22">
        <v>680000</v>
      </c>
      <c r="G101" s="22">
        <v>680000</v>
      </c>
      <c r="H101" s="22">
        <v>620000</v>
      </c>
      <c r="I101" t="str">
        <f t="shared" si="5"/>
        <v>8,160,000</v>
      </c>
      <c r="J101" t="str">
        <f t="shared" si="6"/>
        <v>82号数</v>
      </c>
    </row>
    <row r="102" spans="1:10">
      <c r="A102" s="38">
        <v>83</v>
      </c>
      <c r="B102" s="38">
        <v>8220000</v>
      </c>
      <c r="C102" s="266">
        <f t="shared" si="7"/>
        <v>685000</v>
      </c>
      <c r="D102" s="265" t="s">
        <v>235</v>
      </c>
      <c r="E102" s="22">
        <v>685000</v>
      </c>
      <c r="G102" s="22">
        <v>680000</v>
      </c>
      <c r="H102" s="22">
        <v>620000</v>
      </c>
      <c r="I102" t="str">
        <f t="shared" si="5"/>
        <v>8,220,000</v>
      </c>
      <c r="J102" t="str">
        <f t="shared" si="6"/>
        <v>83号数</v>
      </c>
    </row>
    <row r="103" spans="1:10">
      <c r="A103" s="38">
        <v>84</v>
      </c>
      <c r="B103" s="38">
        <v>8280000</v>
      </c>
      <c r="C103" s="266">
        <f t="shared" si="7"/>
        <v>690000</v>
      </c>
      <c r="D103" s="265" t="s">
        <v>236</v>
      </c>
      <c r="E103" s="22">
        <v>690000</v>
      </c>
      <c r="G103" s="22">
        <v>680000</v>
      </c>
      <c r="H103" s="22">
        <v>620000</v>
      </c>
      <c r="I103" t="str">
        <f t="shared" si="5"/>
        <v>8,280,000</v>
      </c>
      <c r="J103" t="str">
        <f t="shared" si="6"/>
        <v>84号数</v>
      </c>
    </row>
    <row r="104" spans="1:10">
      <c r="A104" s="38">
        <v>85</v>
      </c>
      <c r="B104" s="38">
        <v>8340000</v>
      </c>
      <c r="C104" s="266">
        <f t="shared" si="7"/>
        <v>695000</v>
      </c>
      <c r="D104" s="265" t="s">
        <v>237</v>
      </c>
      <c r="E104" s="22">
        <v>695000</v>
      </c>
      <c r="G104" s="22">
        <v>710000</v>
      </c>
      <c r="H104" s="22">
        <v>620000</v>
      </c>
      <c r="I104" t="str">
        <f t="shared" si="5"/>
        <v>8,340,000</v>
      </c>
      <c r="J104" t="str">
        <f t="shared" si="6"/>
        <v>85号数</v>
      </c>
    </row>
    <row r="105" spans="1:10">
      <c r="A105" s="38">
        <v>86</v>
      </c>
      <c r="B105" s="38">
        <v>8400000</v>
      </c>
      <c r="C105" s="266">
        <f t="shared" si="7"/>
        <v>700000</v>
      </c>
      <c r="D105" s="265" t="s">
        <v>238</v>
      </c>
      <c r="E105" s="22">
        <v>700000</v>
      </c>
      <c r="G105" s="22">
        <v>710000</v>
      </c>
      <c r="H105" s="22">
        <v>620000</v>
      </c>
      <c r="I105" t="str">
        <f t="shared" si="5"/>
        <v>8,400,000</v>
      </c>
      <c r="J105" t="str">
        <f t="shared" si="6"/>
        <v>86号数</v>
      </c>
    </row>
    <row r="106" spans="1:10">
      <c r="A106" s="38">
        <v>87</v>
      </c>
      <c r="B106" s="38">
        <v>8460000</v>
      </c>
      <c r="C106" s="266">
        <f t="shared" si="7"/>
        <v>705000</v>
      </c>
      <c r="D106" s="265" t="s">
        <v>239</v>
      </c>
      <c r="E106" s="22">
        <v>705000</v>
      </c>
      <c r="G106" s="22">
        <v>710000</v>
      </c>
      <c r="H106" s="22">
        <v>620000</v>
      </c>
      <c r="I106" t="str">
        <f t="shared" si="5"/>
        <v>8,460,000</v>
      </c>
      <c r="J106" t="str">
        <f t="shared" si="6"/>
        <v>87号数</v>
      </c>
    </row>
    <row r="107" spans="1:10">
      <c r="A107" s="38">
        <v>88</v>
      </c>
      <c r="B107" s="38">
        <v>8520000</v>
      </c>
      <c r="C107" s="266">
        <f t="shared" si="7"/>
        <v>710000</v>
      </c>
      <c r="D107" s="265" t="s">
        <v>240</v>
      </c>
      <c r="E107" s="22">
        <v>710000</v>
      </c>
      <c r="G107" s="22">
        <v>710000</v>
      </c>
      <c r="H107" s="22">
        <v>620000</v>
      </c>
      <c r="I107" t="str">
        <f t="shared" si="5"/>
        <v>8,520,000</v>
      </c>
      <c r="J107" t="str">
        <f t="shared" si="6"/>
        <v>88号数</v>
      </c>
    </row>
    <row r="108" spans="1:10">
      <c r="A108" s="38">
        <v>89</v>
      </c>
      <c r="B108" s="38">
        <v>8580000</v>
      </c>
      <c r="C108" s="266">
        <f t="shared" si="7"/>
        <v>715000</v>
      </c>
      <c r="D108" s="265" t="s">
        <v>241</v>
      </c>
      <c r="E108" s="22">
        <v>715000</v>
      </c>
      <c r="G108" s="22">
        <v>710000</v>
      </c>
      <c r="H108" s="22">
        <v>620000</v>
      </c>
      <c r="I108" t="str">
        <f t="shared" si="5"/>
        <v>8,580,000</v>
      </c>
      <c r="J108" t="str">
        <f t="shared" si="6"/>
        <v>89号数</v>
      </c>
    </row>
    <row r="109" spans="1:10">
      <c r="A109" s="38">
        <v>90</v>
      </c>
      <c r="B109" s="38">
        <v>8640000</v>
      </c>
      <c r="C109" s="266">
        <f t="shared" si="7"/>
        <v>720000</v>
      </c>
      <c r="D109" s="265" t="s">
        <v>242</v>
      </c>
      <c r="E109" s="22">
        <v>720000</v>
      </c>
      <c r="G109" s="22">
        <v>710000</v>
      </c>
      <c r="H109" s="22">
        <v>620000</v>
      </c>
      <c r="I109" t="str">
        <f t="shared" si="5"/>
        <v>8,640,000</v>
      </c>
      <c r="J109" t="str">
        <f t="shared" si="6"/>
        <v>90号数</v>
      </c>
    </row>
    <row r="110" spans="1:10">
      <c r="A110" s="38">
        <v>91</v>
      </c>
      <c r="B110" s="38">
        <v>8700000</v>
      </c>
      <c r="C110" s="266">
        <f t="shared" si="7"/>
        <v>725000</v>
      </c>
      <c r="D110" s="265" t="s">
        <v>243</v>
      </c>
      <c r="E110" s="22">
        <v>725000</v>
      </c>
      <c r="G110" s="22">
        <v>710000</v>
      </c>
      <c r="H110" s="22">
        <v>620000</v>
      </c>
      <c r="I110" t="str">
        <f t="shared" si="5"/>
        <v>8,700,000</v>
      </c>
      <c r="J110" t="str">
        <f t="shared" si="6"/>
        <v>91号数</v>
      </c>
    </row>
    <row r="111" spans="1:10">
      <c r="A111" s="38">
        <v>92</v>
      </c>
      <c r="B111" s="38">
        <v>8760000</v>
      </c>
      <c r="C111" s="266">
        <f t="shared" si="7"/>
        <v>730000</v>
      </c>
      <c r="D111" s="265" t="s">
        <v>244</v>
      </c>
      <c r="E111" s="22">
        <v>730000</v>
      </c>
      <c r="G111" s="22">
        <v>750000</v>
      </c>
      <c r="H111" s="22">
        <v>620000</v>
      </c>
      <c r="I111" t="str">
        <f t="shared" si="5"/>
        <v>8,760,000</v>
      </c>
      <c r="J111" t="str">
        <f t="shared" si="6"/>
        <v>92号数</v>
      </c>
    </row>
    <row r="112" spans="1:10">
      <c r="A112" s="38">
        <v>93</v>
      </c>
      <c r="B112" s="38">
        <v>8820000</v>
      </c>
      <c r="C112" s="266">
        <f t="shared" si="7"/>
        <v>735000</v>
      </c>
      <c r="D112" s="265" t="s">
        <v>245</v>
      </c>
      <c r="E112" s="22">
        <v>735000</v>
      </c>
      <c r="G112" s="22">
        <v>750000</v>
      </c>
      <c r="H112" s="22">
        <v>620000</v>
      </c>
      <c r="I112" t="str">
        <f t="shared" si="5"/>
        <v>8,820,000</v>
      </c>
      <c r="J112" t="str">
        <f t="shared" si="6"/>
        <v>93号数</v>
      </c>
    </row>
    <row r="113" spans="1:10">
      <c r="A113" s="38">
        <v>94</v>
      </c>
      <c r="B113" s="38">
        <v>8880000</v>
      </c>
      <c r="C113" s="266">
        <f t="shared" si="7"/>
        <v>740000</v>
      </c>
      <c r="D113" s="265" t="s">
        <v>246</v>
      </c>
      <c r="E113" s="22">
        <v>740000</v>
      </c>
      <c r="G113" s="22">
        <v>750000</v>
      </c>
      <c r="H113" s="22">
        <v>620000</v>
      </c>
      <c r="I113" t="str">
        <f t="shared" si="5"/>
        <v>8,880,000</v>
      </c>
      <c r="J113" t="str">
        <f t="shared" si="6"/>
        <v>94号数</v>
      </c>
    </row>
    <row r="114" spans="1:10">
      <c r="A114" s="38">
        <v>95</v>
      </c>
      <c r="B114" s="38">
        <v>8940000</v>
      </c>
      <c r="C114" s="266">
        <f t="shared" si="7"/>
        <v>745000</v>
      </c>
      <c r="D114" s="265" t="s">
        <v>247</v>
      </c>
      <c r="E114" s="22">
        <v>745000</v>
      </c>
      <c r="G114" s="22">
        <v>750000</v>
      </c>
      <c r="H114" s="22">
        <v>620000</v>
      </c>
      <c r="I114" t="str">
        <f t="shared" si="5"/>
        <v>8,940,000</v>
      </c>
      <c r="J114" t="str">
        <f t="shared" si="6"/>
        <v>95号数</v>
      </c>
    </row>
    <row r="115" spans="1:10">
      <c r="A115" s="38">
        <v>96</v>
      </c>
      <c r="B115" s="38">
        <v>9000000</v>
      </c>
      <c r="C115" s="266">
        <f t="shared" si="7"/>
        <v>750000</v>
      </c>
      <c r="D115" s="265" t="s">
        <v>248</v>
      </c>
      <c r="E115" s="22">
        <v>750000</v>
      </c>
      <c r="G115" s="22">
        <v>750000</v>
      </c>
      <c r="H115" s="22">
        <v>620000</v>
      </c>
      <c r="I115" t="str">
        <f t="shared" si="5"/>
        <v>9,000,000</v>
      </c>
      <c r="J115" t="str">
        <f t="shared" si="6"/>
        <v>96号数</v>
      </c>
    </row>
    <row r="116" spans="1:10">
      <c r="A116" s="38">
        <v>97</v>
      </c>
      <c r="B116" s="38">
        <v>9060000</v>
      </c>
      <c r="C116" s="266">
        <f t="shared" si="7"/>
        <v>755000</v>
      </c>
      <c r="D116" s="265" t="s">
        <v>249</v>
      </c>
      <c r="E116" s="22">
        <v>755000</v>
      </c>
      <c r="G116" s="22">
        <v>750000</v>
      </c>
      <c r="H116" s="22">
        <v>620000</v>
      </c>
      <c r="I116" t="str">
        <f t="shared" ref="I116:I147" si="8">TEXT(B116,"0,000,000")</f>
        <v>9,060,000</v>
      </c>
      <c r="J116" t="str">
        <f t="shared" ref="J116:J147" si="9">A116&amp;"号数"</f>
        <v>97号数</v>
      </c>
    </row>
    <row r="117" spans="1:10">
      <c r="A117" s="38">
        <v>98</v>
      </c>
      <c r="B117" s="38">
        <v>9120000</v>
      </c>
      <c r="C117" s="266">
        <f t="shared" si="7"/>
        <v>760000</v>
      </c>
      <c r="D117" s="265" t="s">
        <v>250</v>
      </c>
      <c r="E117" s="22">
        <v>760000</v>
      </c>
      <c r="G117" s="22">
        <v>750000</v>
      </c>
      <c r="H117" s="22">
        <v>620000</v>
      </c>
      <c r="I117" t="str">
        <f t="shared" si="8"/>
        <v>9,120,000</v>
      </c>
      <c r="J117" t="str">
        <f t="shared" si="9"/>
        <v>98号数</v>
      </c>
    </row>
    <row r="118" spans="1:10">
      <c r="A118" s="38">
        <v>99</v>
      </c>
      <c r="B118" s="38">
        <v>9180000</v>
      </c>
      <c r="C118" s="266">
        <f t="shared" si="7"/>
        <v>765000</v>
      </c>
      <c r="D118" s="265" t="s">
        <v>251</v>
      </c>
      <c r="E118" s="22">
        <v>765000</v>
      </c>
      <c r="G118" s="22">
        <v>750000</v>
      </c>
      <c r="H118" s="22">
        <v>620000</v>
      </c>
      <c r="I118" t="str">
        <f t="shared" si="8"/>
        <v>9,180,000</v>
      </c>
      <c r="J118" t="str">
        <f t="shared" si="9"/>
        <v>99号数</v>
      </c>
    </row>
    <row r="119" spans="1:10">
      <c r="A119" s="38">
        <v>100</v>
      </c>
      <c r="B119" s="38">
        <v>9240000</v>
      </c>
      <c r="C119" s="266">
        <f t="shared" si="7"/>
        <v>770000</v>
      </c>
      <c r="D119" s="265" t="s">
        <v>252</v>
      </c>
      <c r="E119" s="22">
        <v>770000</v>
      </c>
      <c r="G119" s="22">
        <v>790000</v>
      </c>
      <c r="H119" s="22">
        <v>620000</v>
      </c>
      <c r="I119" t="str">
        <f t="shared" si="8"/>
        <v>9,240,000</v>
      </c>
      <c r="J119" t="str">
        <f t="shared" si="9"/>
        <v>100号数</v>
      </c>
    </row>
    <row r="120" spans="1:10">
      <c r="A120" s="38">
        <v>101</v>
      </c>
      <c r="B120" s="38">
        <v>9300000</v>
      </c>
      <c r="C120" s="266">
        <f t="shared" si="7"/>
        <v>775000</v>
      </c>
      <c r="D120" s="265" t="s">
        <v>253</v>
      </c>
      <c r="E120" s="22">
        <v>775000</v>
      </c>
      <c r="G120" s="22">
        <v>790000</v>
      </c>
      <c r="H120" s="22">
        <v>620000</v>
      </c>
      <c r="I120" t="str">
        <f t="shared" si="8"/>
        <v>9,300,000</v>
      </c>
      <c r="J120" t="str">
        <f t="shared" si="9"/>
        <v>101号数</v>
      </c>
    </row>
    <row r="121" spans="1:10">
      <c r="A121" s="38">
        <v>102</v>
      </c>
      <c r="B121" s="38">
        <v>9360000</v>
      </c>
      <c r="C121" s="266">
        <f t="shared" si="7"/>
        <v>780000</v>
      </c>
      <c r="D121" s="265" t="s">
        <v>254</v>
      </c>
      <c r="E121" s="22">
        <v>780000</v>
      </c>
      <c r="G121" s="22">
        <v>790000</v>
      </c>
      <c r="H121" s="22">
        <v>620000</v>
      </c>
      <c r="I121" t="str">
        <f t="shared" si="8"/>
        <v>9,360,000</v>
      </c>
      <c r="J121" t="str">
        <f t="shared" si="9"/>
        <v>102号数</v>
      </c>
    </row>
    <row r="122" spans="1:10">
      <c r="A122" s="38">
        <v>103</v>
      </c>
      <c r="B122" s="38">
        <v>9420000</v>
      </c>
      <c r="C122" s="266">
        <f t="shared" si="7"/>
        <v>785000</v>
      </c>
      <c r="D122" s="265" t="s">
        <v>255</v>
      </c>
      <c r="E122" s="22">
        <v>785000</v>
      </c>
      <c r="G122" s="22">
        <v>790000</v>
      </c>
      <c r="H122" s="22">
        <v>620000</v>
      </c>
      <c r="I122" t="str">
        <f t="shared" si="8"/>
        <v>9,420,000</v>
      </c>
      <c r="J122" t="str">
        <f t="shared" si="9"/>
        <v>103号数</v>
      </c>
    </row>
    <row r="123" spans="1:10">
      <c r="A123" s="38">
        <v>104</v>
      </c>
      <c r="B123" s="38">
        <v>9480000</v>
      </c>
      <c r="C123" s="266">
        <f t="shared" si="7"/>
        <v>790000</v>
      </c>
      <c r="D123" s="265" t="s">
        <v>256</v>
      </c>
      <c r="E123" s="22">
        <v>790000</v>
      </c>
      <c r="G123" s="22">
        <v>790000</v>
      </c>
      <c r="H123" s="22">
        <v>620000</v>
      </c>
      <c r="I123" t="str">
        <f t="shared" si="8"/>
        <v>9,480,000</v>
      </c>
      <c r="J123" t="str">
        <f t="shared" si="9"/>
        <v>104号数</v>
      </c>
    </row>
    <row r="124" spans="1:10">
      <c r="A124" s="38">
        <v>105</v>
      </c>
      <c r="B124" s="38">
        <v>9540000</v>
      </c>
      <c r="C124" s="266">
        <f t="shared" si="7"/>
        <v>795000</v>
      </c>
      <c r="D124" s="265" t="s">
        <v>257</v>
      </c>
      <c r="E124" s="22">
        <v>795000</v>
      </c>
      <c r="G124" s="22">
        <v>790000</v>
      </c>
      <c r="H124" s="22">
        <v>620000</v>
      </c>
      <c r="I124" t="str">
        <f t="shared" si="8"/>
        <v>9,540,000</v>
      </c>
      <c r="J124" t="str">
        <f t="shared" si="9"/>
        <v>105号数</v>
      </c>
    </row>
    <row r="125" spans="1:10">
      <c r="A125" s="38">
        <v>106</v>
      </c>
      <c r="B125" s="38">
        <v>9600000</v>
      </c>
      <c r="C125" s="266">
        <f t="shared" si="7"/>
        <v>800000</v>
      </c>
      <c r="D125" s="265" t="s">
        <v>258</v>
      </c>
      <c r="E125" s="22">
        <v>800000</v>
      </c>
      <c r="G125" s="22">
        <v>790000</v>
      </c>
      <c r="H125" s="22">
        <v>620000</v>
      </c>
      <c r="I125" t="str">
        <f t="shared" si="8"/>
        <v>9,600,000</v>
      </c>
      <c r="J125" t="str">
        <f t="shared" si="9"/>
        <v>106号数</v>
      </c>
    </row>
    <row r="126" spans="1:10">
      <c r="A126" s="38">
        <v>107</v>
      </c>
      <c r="B126" s="38">
        <v>9660000</v>
      </c>
      <c r="C126" s="266">
        <f t="shared" si="7"/>
        <v>805000</v>
      </c>
      <c r="D126" s="265" t="s">
        <v>259</v>
      </c>
      <c r="E126" s="22">
        <v>805000</v>
      </c>
      <c r="G126" s="22">
        <v>790000</v>
      </c>
      <c r="H126" s="22">
        <v>620000</v>
      </c>
      <c r="I126" t="str">
        <f t="shared" si="8"/>
        <v>9,660,000</v>
      </c>
      <c r="J126" t="str">
        <f t="shared" si="9"/>
        <v>107号数</v>
      </c>
    </row>
    <row r="127" spans="1:10">
      <c r="A127" s="38">
        <v>108</v>
      </c>
      <c r="B127" s="38">
        <v>9720000</v>
      </c>
      <c r="C127" s="266">
        <f t="shared" si="7"/>
        <v>810000</v>
      </c>
      <c r="D127" s="265" t="s">
        <v>260</v>
      </c>
      <c r="E127" s="22">
        <v>810000</v>
      </c>
      <c r="G127" s="22">
        <v>830000</v>
      </c>
      <c r="H127" s="22">
        <v>620000</v>
      </c>
      <c r="I127" t="str">
        <f t="shared" si="8"/>
        <v>9,720,000</v>
      </c>
      <c r="J127" t="str">
        <f t="shared" si="9"/>
        <v>108号数</v>
      </c>
    </row>
    <row r="128" spans="1:10">
      <c r="A128" s="38">
        <v>109</v>
      </c>
      <c r="B128" s="38">
        <v>9780000</v>
      </c>
      <c r="C128" s="266">
        <f t="shared" si="7"/>
        <v>815000</v>
      </c>
      <c r="D128" s="265" t="s">
        <v>261</v>
      </c>
      <c r="E128" s="22">
        <v>815000</v>
      </c>
      <c r="G128" s="22">
        <v>830000</v>
      </c>
      <c r="H128" s="22">
        <v>620000</v>
      </c>
      <c r="I128" t="str">
        <f t="shared" si="8"/>
        <v>9,780,000</v>
      </c>
      <c r="J128" t="str">
        <f t="shared" si="9"/>
        <v>109号数</v>
      </c>
    </row>
    <row r="129" spans="1:10">
      <c r="A129" s="38">
        <v>110</v>
      </c>
      <c r="B129" s="38">
        <v>9840000</v>
      </c>
      <c r="C129" s="266">
        <f t="shared" si="7"/>
        <v>820000</v>
      </c>
      <c r="D129" s="265" t="s">
        <v>262</v>
      </c>
      <c r="E129" s="22">
        <v>820000</v>
      </c>
      <c r="G129" s="22">
        <v>830000</v>
      </c>
      <c r="H129" s="22">
        <v>620000</v>
      </c>
      <c r="I129" t="str">
        <f t="shared" si="8"/>
        <v>9,840,000</v>
      </c>
      <c r="J129" t="str">
        <f t="shared" si="9"/>
        <v>110号数</v>
      </c>
    </row>
    <row r="130" spans="1:10">
      <c r="A130" s="38">
        <v>111</v>
      </c>
      <c r="B130" s="38">
        <v>9900000</v>
      </c>
      <c r="C130" s="266">
        <f t="shared" si="7"/>
        <v>825000</v>
      </c>
      <c r="D130" s="265" t="s">
        <v>263</v>
      </c>
      <c r="E130" s="22">
        <v>825000</v>
      </c>
      <c r="G130" s="22">
        <v>830000</v>
      </c>
      <c r="H130" s="22">
        <v>620000</v>
      </c>
      <c r="I130" t="str">
        <f t="shared" si="8"/>
        <v>9,900,000</v>
      </c>
      <c r="J130" t="str">
        <f t="shared" si="9"/>
        <v>111号数</v>
      </c>
    </row>
    <row r="131" spans="1:10">
      <c r="A131" s="38">
        <v>112</v>
      </c>
      <c r="B131" s="38">
        <v>9960000</v>
      </c>
      <c r="C131" s="266">
        <f t="shared" si="7"/>
        <v>830000</v>
      </c>
      <c r="D131" s="265" t="s">
        <v>264</v>
      </c>
      <c r="E131" s="22">
        <v>830000</v>
      </c>
      <c r="G131" s="22">
        <v>830000</v>
      </c>
      <c r="H131" s="22">
        <v>620000</v>
      </c>
      <c r="I131" t="str">
        <f t="shared" si="8"/>
        <v>9,960,000</v>
      </c>
      <c r="J131" t="str">
        <f t="shared" si="9"/>
        <v>112号数</v>
      </c>
    </row>
    <row r="132" spans="1:10">
      <c r="A132" s="38">
        <v>113</v>
      </c>
      <c r="B132" s="38">
        <v>10020000</v>
      </c>
      <c r="C132" s="266">
        <f t="shared" si="7"/>
        <v>835000</v>
      </c>
      <c r="D132" s="265" t="s">
        <v>265</v>
      </c>
      <c r="E132" s="22">
        <v>835000</v>
      </c>
      <c r="G132" s="22">
        <v>830000</v>
      </c>
      <c r="H132" s="22">
        <v>620000</v>
      </c>
      <c r="I132" t="str">
        <f t="shared" si="8"/>
        <v>10,020,000</v>
      </c>
      <c r="J132" t="str">
        <f t="shared" si="9"/>
        <v>113号数</v>
      </c>
    </row>
    <row r="133" spans="1:10">
      <c r="A133" s="38">
        <v>114</v>
      </c>
      <c r="B133" s="38">
        <v>10080000</v>
      </c>
      <c r="C133" s="266">
        <f t="shared" si="7"/>
        <v>840000</v>
      </c>
      <c r="D133" s="265" t="s">
        <v>266</v>
      </c>
      <c r="E133" s="22">
        <v>840000</v>
      </c>
      <c r="G133" s="22">
        <v>830000</v>
      </c>
      <c r="H133" s="22">
        <v>620000</v>
      </c>
      <c r="I133" t="str">
        <f t="shared" si="8"/>
        <v>10,080,000</v>
      </c>
      <c r="J133" t="str">
        <f t="shared" si="9"/>
        <v>114号数</v>
      </c>
    </row>
    <row r="134" spans="1:10">
      <c r="A134" s="38">
        <v>115</v>
      </c>
      <c r="B134" s="38">
        <v>10140000</v>
      </c>
      <c r="C134" s="266">
        <f t="shared" si="7"/>
        <v>845000</v>
      </c>
      <c r="D134" s="265" t="s">
        <v>267</v>
      </c>
      <c r="E134" s="22">
        <v>845000</v>
      </c>
      <c r="G134" s="22">
        <v>830000</v>
      </c>
      <c r="H134" s="22">
        <v>620000</v>
      </c>
      <c r="I134" t="str">
        <f t="shared" si="8"/>
        <v>10,140,000</v>
      </c>
      <c r="J134" t="str">
        <f t="shared" si="9"/>
        <v>115号数</v>
      </c>
    </row>
    <row r="135" spans="1:10">
      <c r="A135" s="38">
        <v>116</v>
      </c>
      <c r="B135" s="38">
        <v>10200000</v>
      </c>
      <c r="C135" s="266">
        <f t="shared" si="7"/>
        <v>850000</v>
      </c>
      <c r="D135" s="265" t="s">
        <v>268</v>
      </c>
      <c r="E135" s="22">
        <v>850000</v>
      </c>
      <c r="G135" s="22">
        <v>830000</v>
      </c>
      <c r="H135" s="22">
        <v>620000</v>
      </c>
      <c r="I135" t="str">
        <f t="shared" si="8"/>
        <v>10,200,000</v>
      </c>
      <c r="J135" t="str">
        <f t="shared" si="9"/>
        <v>116号数</v>
      </c>
    </row>
    <row r="136" spans="1:10">
      <c r="A136" s="38">
        <v>117</v>
      </c>
      <c r="B136" s="38">
        <v>10260000</v>
      </c>
      <c r="C136" s="266">
        <f t="shared" si="7"/>
        <v>855000</v>
      </c>
      <c r="D136" s="265" t="s">
        <v>269</v>
      </c>
      <c r="E136" s="22">
        <v>855000</v>
      </c>
      <c r="G136" s="22">
        <v>880000</v>
      </c>
      <c r="H136" s="22">
        <v>620000</v>
      </c>
      <c r="I136" t="str">
        <f t="shared" si="8"/>
        <v>10,260,000</v>
      </c>
      <c r="J136" t="str">
        <f t="shared" si="9"/>
        <v>117号数</v>
      </c>
    </row>
    <row r="137" spans="1:10">
      <c r="A137" s="38">
        <v>118</v>
      </c>
      <c r="B137" s="38">
        <v>10320000</v>
      </c>
      <c r="C137" s="266">
        <f t="shared" si="7"/>
        <v>860000</v>
      </c>
      <c r="D137" s="265" t="s">
        <v>270</v>
      </c>
      <c r="E137" s="22">
        <v>860000</v>
      </c>
      <c r="G137" s="22">
        <v>880000</v>
      </c>
      <c r="H137" s="22">
        <v>620000</v>
      </c>
      <c r="I137" t="str">
        <f t="shared" si="8"/>
        <v>10,320,000</v>
      </c>
      <c r="J137" t="str">
        <f t="shared" si="9"/>
        <v>118号数</v>
      </c>
    </row>
    <row r="138" spans="1:10">
      <c r="A138" s="38">
        <v>119</v>
      </c>
      <c r="B138" s="38">
        <v>10380000</v>
      </c>
      <c r="C138" s="266">
        <f t="shared" si="7"/>
        <v>865000</v>
      </c>
      <c r="D138" s="265" t="s">
        <v>271</v>
      </c>
      <c r="E138" s="22">
        <v>865000</v>
      </c>
      <c r="G138" s="22">
        <v>880000</v>
      </c>
      <c r="H138" s="22">
        <v>620000</v>
      </c>
      <c r="I138" t="str">
        <f t="shared" si="8"/>
        <v>10,380,000</v>
      </c>
      <c r="J138" t="str">
        <f t="shared" si="9"/>
        <v>119号数</v>
      </c>
    </row>
    <row r="139" spans="1:10">
      <c r="A139" s="38">
        <v>120</v>
      </c>
      <c r="B139" s="38">
        <v>10440000</v>
      </c>
      <c r="C139" s="266">
        <f t="shared" si="7"/>
        <v>870000</v>
      </c>
      <c r="D139" s="265" t="s">
        <v>272</v>
      </c>
      <c r="E139" s="22">
        <v>870000</v>
      </c>
      <c r="G139" s="22">
        <v>880000</v>
      </c>
      <c r="H139" s="22">
        <v>620000</v>
      </c>
      <c r="I139" t="str">
        <f t="shared" si="8"/>
        <v>10,440,000</v>
      </c>
      <c r="J139" t="str">
        <f t="shared" si="9"/>
        <v>120号数</v>
      </c>
    </row>
    <row r="140" spans="1:10">
      <c r="A140" s="38">
        <v>121</v>
      </c>
      <c r="B140" s="38">
        <v>10500000</v>
      </c>
      <c r="C140" s="266">
        <f t="shared" si="7"/>
        <v>875000</v>
      </c>
      <c r="D140" s="265" t="s">
        <v>273</v>
      </c>
      <c r="E140" s="22">
        <v>875000</v>
      </c>
      <c r="G140" s="22">
        <v>880000</v>
      </c>
      <c r="H140" s="22">
        <v>620000</v>
      </c>
      <c r="I140" t="str">
        <f t="shared" si="8"/>
        <v>10,500,000</v>
      </c>
      <c r="J140" t="str">
        <f t="shared" si="9"/>
        <v>121号数</v>
      </c>
    </row>
    <row r="141" spans="1:10">
      <c r="A141" s="38">
        <v>122</v>
      </c>
      <c r="B141" s="38">
        <v>10560000</v>
      </c>
      <c r="C141" s="266">
        <f t="shared" si="7"/>
        <v>880000</v>
      </c>
      <c r="D141" s="265" t="s">
        <v>274</v>
      </c>
      <c r="E141" s="22">
        <v>880000</v>
      </c>
      <c r="G141" s="22">
        <v>880000</v>
      </c>
      <c r="H141" s="22">
        <v>620000</v>
      </c>
      <c r="I141" t="str">
        <f t="shared" si="8"/>
        <v>10,560,000</v>
      </c>
      <c r="J141" t="str">
        <f t="shared" si="9"/>
        <v>122号数</v>
      </c>
    </row>
    <row r="142" spans="1:10">
      <c r="A142" s="38">
        <v>123</v>
      </c>
      <c r="B142" s="38">
        <v>10620000</v>
      </c>
      <c r="C142" s="266">
        <f t="shared" si="7"/>
        <v>885000</v>
      </c>
      <c r="D142" s="265" t="s">
        <v>275</v>
      </c>
      <c r="E142" s="22">
        <v>885000</v>
      </c>
      <c r="G142" s="22">
        <v>880000</v>
      </c>
      <c r="H142" s="22">
        <v>620000</v>
      </c>
      <c r="I142" t="str">
        <f t="shared" si="8"/>
        <v>10,620,000</v>
      </c>
      <c r="J142" t="str">
        <f t="shared" si="9"/>
        <v>123号数</v>
      </c>
    </row>
    <row r="143" spans="1:10">
      <c r="A143" s="38">
        <v>124</v>
      </c>
      <c r="B143" s="38">
        <v>10680000</v>
      </c>
      <c r="C143" s="266">
        <f t="shared" si="7"/>
        <v>890000</v>
      </c>
      <c r="D143" s="265" t="s">
        <v>276</v>
      </c>
      <c r="E143" s="22">
        <v>890000</v>
      </c>
      <c r="G143" s="22">
        <v>880000</v>
      </c>
      <c r="H143" s="22">
        <v>620000</v>
      </c>
      <c r="I143" t="str">
        <f t="shared" si="8"/>
        <v>10,680,000</v>
      </c>
      <c r="J143" t="str">
        <f t="shared" si="9"/>
        <v>124号数</v>
      </c>
    </row>
    <row r="144" spans="1:10">
      <c r="A144" s="38">
        <v>125</v>
      </c>
      <c r="B144" s="38">
        <v>10740000</v>
      </c>
      <c r="C144" s="266">
        <f t="shared" si="7"/>
        <v>895000</v>
      </c>
      <c r="D144" s="265" t="s">
        <v>277</v>
      </c>
      <c r="E144" s="22">
        <v>895000</v>
      </c>
      <c r="G144" s="22">
        <v>880000</v>
      </c>
      <c r="H144" s="22">
        <v>620000</v>
      </c>
      <c r="I144" t="str">
        <f t="shared" si="8"/>
        <v>10,740,000</v>
      </c>
      <c r="J144" t="str">
        <f t="shared" si="9"/>
        <v>125号数</v>
      </c>
    </row>
    <row r="145" spans="1:10">
      <c r="A145" s="38">
        <v>126</v>
      </c>
      <c r="B145" s="38">
        <v>10800000</v>
      </c>
      <c r="C145" s="266">
        <f t="shared" si="7"/>
        <v>900000</v>
      </c>
      <c r="D145" s="265" t="s">
        <v>278</v>
      </c>
      <c r="E145" s="22">
        <v>900000</v>
      </c>
      <c r="G145" s="22">
        <v>880000</v>
      </c>
      <c r="H145" s="22">
        <v>620000</v>
      </c>
      <c r="I145" t="str">
        <f t="shared" si="8"/>
        <v>10,800,000</v>
      </c>
      <c r="J145" t="str">
        <f t="shared" si="9"/>
        <v>126号数</v>
      </c>
    </row>
    <row r="146" spans="1:10">
      <c r="A146" s="38">
        <v>127</v>
      </c>
      <c r="B146" s="38">
        <v>10860000</v>
      </c>
      <c r="C146" s="266">
        <f t="shared" si="7"/>
        <v>905000</v>
      </c>
      <c r="D146" s="265" t="s">
        <v>279</v>
      </c>
      <c r="E146" s="22">
        <v>905000</v>
      </c>
      <c r="G146" s="22">
        <v>930000</v>
      </c>
      <c r="H146" s="22">
        <v>620000</v>
      </c>
      <c r="I146" t="str">
        <f t="shared" si="8"/>
        <v>10,860,000</v>
      </c>
      <c r="J146" t="str">
        <f t="shared" si="9"/>
        <v>127号数</v>
      </c>
    </row>
    <row r="147" spans="1:10">
      <c r="A147" s="38">
        <v>128</v>
      </c>
      <c r="B147" s="38">
        <v>10920000</v>
      </c>
      <c r="C147" s="266">
        <f t="shared" si="7"/>
        <v>910000</v>
      </c>
      <c r="D147" s="265" t="s">
        <v>280</v>
      </c>
      <c r="E147" s="22">
        <v>910000</v>
      </c>
      <c r="G147" s="22">
        <v>930000</v>
      </c>
      <c r="H147" s="22">
        <v>620000</v>
      </c>
      <c r="I147" t="str">
        <f t="shared" si="8"/>
        <v>10,920,000</v>
      </c>
      <c r="J147" t="str">
        <f t="shared" si="9"/>
        <v>128号数</v>
      </c>
    </row>
    <row r="148" spans="1:10">
      <c r="A148" s="38">
        <v>129</v>
      </c>
      <c r="B148" s="38">
        <v>10980000</v>
      </c>
      <c r="C148" s="266">
        <f t="shared" si="7"/>
        <v>915000</v>
      </c>
      <c r="D148" s="265" t="s">
        <v>281</v>
      </c>
      <c r="E148" s="22">
        <v>915000</v>
      </c>
      <c r="G148" s="22">
        <v>930000</v>
      </c>
      <c r="H148" s="22">
        <v>620000</v>
      </c>
      <c r="I148" t="str">
        <f t="shared" ref="I148:I179" si="10">TEXT(B148,"0,000,000")</f>
        <v>10,980,000</v>
      </c>
      <c r="J148" t="str">
        <f t="shared" ref="J148:J179" si="11">A148&amp;"号数"</f>
        <v>129号数</v>
      </c>
    </row>
    <row r="149" spans="1:10">
      <c r="A149" s="38">
        <v>130</v>
      </c>
      <c r="B149" s="38">
        <v>11040000</v>
      </c>
      <c r="C149" s="266">
        <f t="shared" ref="C149:C189" si="12">ROUNDDOWN(B149/12,0)</f>
        <v>920000</v>
      </c>
      <c r="D149" s="265" t="s">
        <v>282</v>
      </c>
      <c r="E149" s="22">
        <v>920000</v>
      </c>
      <c r="G149" s="22">
        <v>930000</v>
      </c>
      <c r="H149" s="22">
        <v>620000</v>
      </c>
      <c r="I149" t="str">
        <f t="shared" si="10"/>
        <v>11,040,000</v>
      </c>
      <c r="J149" t="str">
        <f t="shared" si="11"/>
        <v>130号数</v>
      </c>
    </row>
    <row r="150" spans="1:10">
      <c r="A150" s="38">
        <v>131</v>
      </c>
      <c r="B150" s="38">
        <v>11100000</v>
      </c>
      <c r="C150" s="266">
        <f t="shared" si="12"/>
        <v>925000</v>
      </c>
      <c r="D150" s="265" t="s">
        <v>283</v>
      </c>
      <c r="E150" s="22">
        <v>925000</v>
      </c>
      <c r="G150" s="22">
        <v>930000</v>
      </c>
      <c r="H150" s="22">
        <v>620000</v>
      </c>
      <c r="I150" t="str">
        <f t="shared" si="10"/>
        <v>11,100,000</v>
      </c>
      <c r="J150" t="str">
        <f t="shared" si="11"/>
        <v>131号数</v>
      </c>
    </row>
    <row r="151" spans="1:10">
      <c r="A151" s="38">
        <v>132</v>
      </c>
      <c r="B151" s="38">
        <v>11160000</v>
      </c>
      <c r="C151" s="266">
        <f t="shared" si="12"/>
        <v>930000</v>
      </c>
      <c r="D151" s="265" t="s">
        <v>284</v>
      </c>
      <c r="E151" s="22">
        <v>930000</v>
      </c>
      <c r="G151" s="22">
        <v>930000</v>
      </c>
      <c r="H151" s="22">
        <v>620000</v>
      </c>
      <c r="I151" t="str">
        <f t="shared" si="10"/>
        <v>11,160,000</v>
      </c>
      <c r="J151" t="str">
        <f t="shared" si="11"/>
        <v>132号数</v>
      </c>
    </row>
    <row r="152" spans="1:10">
      <c r="A152" s="38">
        <v>133</v>
      </c>
      <c r="B152" s="38">
        <v>11220000</v>
      </c>
      <c r="C152" s="266">
        <f t="shared" si="12"/>
        <v>935000</v>
      </c>
      <c r="D152" s="265" t="s">
        <v>285</v>
      </c>
      <c r="E152" s="22">
        <v>935000</v>
      </c>
      <c r="G152" s="22">
        <v>930000</v>
      </c>
      <c r="H152" s="22">
        <v>620000</v>
      </c>
      <c r="I152" t="str">
        <f t="shared" si="10"/>
        <v>11,220,000</v>
      </c>
      <c r="J152" t="str">
        <f t="shared" si="11"/>
        <v>133号数</v>
      </c>
    </row>
    <row r="153" spans="1:10">
      <c r="A153" s="38">
        <v>134</v>
      </c>
      <c r="B153" s="38">
        <v>11280000</v>
      </c>
      <c r="C153" s="266">
        <f t="shared" si="12"/>
        <v>940000</v>
      </c>
      <c r="D153" s="265" t="s">
        <v>286</v>
      </c>
      <c r="E153" s="22">
        <v>940000</v>
      </c>
      <c r="G153" s="22">
        <v>930000</v>
      </c>
      <c r="H153" s="22">
        <v>620000</v>
      </c>
      <c r="I153" t="str">
        <f t="shared" si="10"/>
        <v>11,280,000</v>
      </c>
      <c r="J153" t="str">
        <f t="shared" si="11"/>
        <v>134号数</v>
      </c>
    </row>
    <row r="154" spans="1:10">
      <c r="A154" s="38">
        <v>135</v>
      </c>
      <c r="B154" s="38">
        <v>11340000</v>
      </c>
      <c r="C154" s="266">
        <f t="shared" si="12"/>
        <v>945000</v>
      </c>
      <c r="D154" s="265" t="s">
        <v>287</v>
      </c>
      <c r="E154" s="22">
        <v>945000</v>
      </c>
      <c r="G154" s="22">
        <v>930000</v>
      </c>
      <c r="H154" s="22">
        <v>620000</v>
      </c>
      <c r="I154" t="str">
        <f t="shared" si="10"/>
        <v>11,340,000</v>
      </c>
      <c r="J154" t="str">
        <f t="shared" si="11"/>
        <v>135号数</v>
      </c>
    </row>
    <row r="155" spans="1:10">
      <c r="A155" s="38">
        <v>136</v>
      </c>
      <c r="B155" s="38">
        <v>11400000</v>
      </c>
      <c r="C155" s="266">
        <f t="shared" si="12"/>
        <v>950000</v>
      </c>
      <c r="D155" s="265" t="s">
        <v>288</v>
      </c>
      <c r="E155" s="22">
        <v>950000</v>
      </c>
      <c r="G155" s="22">
        <v>930000</v>
      </c>
      <c r="H155" s="22">
        <v>620000</v>
      </c>
      <c r="I155" t="str">
        <f t="shared" si="10"/>
        <v>11,400,000</v>
      </c>
      <c r="J155" t="str">
        <f t="shared" si="11"/>
        <v>136号数</v>
      </c>
    </row>
    <row r="156" spans="1:10">
      <c r="A156" s="38">
        <v>137</v>
      </c>
      <c r="B156" s="38">
        <v>11460000</v>
      </c>
      <c r="C156" s="266">
        <f t="shared" si="12"/>
        <v>955000</v>
      </c>
      <c r="D156" s="265" t="s">
        <v>289</v>
      </c>
      <c r="E156" s="22">
        <v>955000</v>
      </c>
      <c r="G156" s="22">
        <v>980000</v>
      </c>
      <c r="H156" s="22">
        <v>620000</v>
      </c>
      <c r="I156" t="str">
        <f t="shared" si="10"/>
        <v>11,460,000</v>
      </c>
      <c r="J156" t="str">
        <f t="shared" si="11"/>
        <v>137号数</v>
      </c>
    </row>
    <row r="157" spans="1:10">
      <c r="A157" s="38">
        <v>138</v>
      </c>
      <c r="B157" s="38">
        <v>11520000</v>
      </c>
      <c r="C157" s="266">
        <f t="shared" si="12"/>
        <v>960000</v>
      </c>
      <c r="D157" s="265" t="s">
        <v>290</v>
      </c>
      <c r="E157" s="22">
        <v>960000</v>
      </c>
      <c r="G157" s="22">
        <v>980000</v>
      </c>
      <c r="H157" s="22">
        <v>620000</v>
      </c>
      <c r="I157" t="str">
        <f t="shared" si="10"/>
        <v>11,520,000</v>
      </c>
      <c r="J157" t="str">
        <f t="shared" si="11"/>
        <v>138号数</v>
      </c>
    </row>
    <row r="158" spans="1:10">
      <c r="A158" s="38">
        <v>139</v>
      </c>
      <c r="B158" s="38">
        <v>11580000</v>
      </c>
      <c r="C158" s="266">
        <f t="shared" si="12"/>
        <v>965000</v>
      </c>
      <c r="D158" s="265" t="s">
        <v>291</v>
      </c>
      <c r="E158" s="22">
        <v>965000</v>
      </c>
      <c r="G158" s="22">
        <v>980000</v>
      </c>
      <c r="H158" s="22">
        <v>620000</v>
      </c>
      <c r="I158" t="str">
        <f t="shared" si="10"/>
        <v>11,580,000</v>
      </c>
      <c r="J158" t="str">
        <f t="shared" si="11"/>
        <v>139号数</v>
      </c>
    </row>
    <row r="159" spans="1:10">
      <c r="A159" s="38">
        <v>140</v>
      </c>
      <c r="B159" s="38">
        <v>11640000</v>
      </c>
      <c r="C159" s="266">
        <f t="shared" si="12"/>
        <v>970000</v>
      </c>
      <c r="D159" s="265" t="s">
        <v>292</v>
      </c>
      <c r="E159" s="22">
        <v>970000</v>
      </c>
      <c r="G159" s="22">
        <v>980000</v>
      </c>
      <c r="H159" s="22">
        <v>620000</v>
      </c>
      <c r="I159" t="str">
        <f t="shared" si="10"/>
        <v>11,640,000</v>
      </c>
      <c r="J159" t="str">
        <f t="shared" si="11"/>
        <v>140号数</v>
      </c>
    </row>
    <row r="160" spans="1:10">
      <c r="A160" s="38">
        <v>141</v>
      </c>
      <c r="B160" s="38">
        <v>11700000</v>
      </c>
      <c r="C160" s="266">
        <f t="shared" si="12"/>
        <v>975000</v>
      </c>
      <c r="D160" s="265" t="s">
        <v>293</v>
      </c>
      <c r="E160" s="22">
        <v>975000</v>
      </c>
      <c r="G160" s="22">
        <v>980000</v>
      </c>
      <c r="H160" s="22">
        <v>620000</v>
      </c>
      <c r="I160" t="str">
        <f t="shared" si="10"/>
        <v>11,700,000</v>
      </c>
      <c r="J160" t="str">
        <f t="shared" si="11"/>
        <v>141号数</v>
      </c>
    </row>
    <row r="161" spans="1:10">
      <c r="A161" s="38">
        <v>142</v>
      </c>
      <c r="B161" s="38">
        <v>11760000</v>
      </c>
      <c r="C161" s="266">
        <f t="shared" si="12"/>
        <v>980000</v>
      </c>
      <c r="D161" s="265" t="s">
        <v>294</v>
      </c>
      <c r="E161" s="22">
        <v>980000</v>
      </c>
      <c r="G161" s="22">
        <v>980000</v>
      </c>
      <c r="H161" s="22">
        <v>620000</v>
      </c>
      <c r="I161" t="str">
        <f t="shared" si="10"/>
        <v>11,760,000</v>
      </c>
      <c r="J161" t="str">
        <f t="shared" si="11"/>
        <v>142号数</v>
      </c>
    </row>
    <row r="162" spans="1:10">
      <c r="A162" s="38">
        <v>143</v>
      </c>
      <c r="B162" s="38">
        <v>11820000</v>
      </c>
      <c r="C162" s="266">
        <f t="shared" si="12"/>
        <v>985000</v>
      </c>
      <c r="D162" s="265" t="s">
        <v>295</v>
      </c>
      <c r="E162" s="22">
        <v>985000</v>
      </c>
      <c r="G162" s="22">
        <v>980000</v>
      </c>
      <c r="H162" s="22">
        <v>620000</v>
      </c>
      <c r="I162" t="str">
        <f t="shared" si="10"/>
        <v>11,820,000</v>
      </c>
      <c r="J162" t="str">
        <f t="shared" si="11"/>
        <v>143号数</v>
      </c>
    </row>
    <row r="163" spans="1:10">
      <c r="A163" s="38">
        <v>144</v>
      </c>
      <c r="B163" s="38">
        <v>11880000</v>
      </c>
      <c r="C163" s="266">
        <f t="shared" si="12"/>
        <v>990000</v>
      </c>
      <c r="D163" s="265" t="s">
        <v>296</v>
      </c>
      <c r="E163" s="22">
        <v>990000</v>
      </c>
      <c r="G163" s="22">
        <v>980000</v>
      </c>
      <c r="H163" s="22">
        <v>620000</v>
      </c>
      <c r="I163" t="str">
        <f t="shared" si="10"/>
        <v>11,880,000</v>
      </c>
      <c r="J163" t="str">
        <f t="shared" si="11"/>
        <v>144号数</v>
      </c>
    </row>
    <row r="164" spans="1:10">
      <c r="A164" s="38">
        <v>145</v>
      </c>
      <c r="B164" s="38">
        <v>11940000</v>
      </c>
      <c r="C164" s="266">
        <f t="shared" si="12"/>
        <v>995000</v>
      </c>
      <c r="D164" s="265" t="s">
        <v>297</v>
      </c>
      <c r="E164" s="22">
        <v>995000</v>
      </c>
      <c r="G164" s="22">
        <v>980000</v>
      </c>
      <c r="H164" s="22">
        <v>620000</v>
      </c>
      <c r="I164" t="str">
        <f t="shared" si="10"/>
        <v>11,940,000</v>
      </c>
      <c r="J164" t="str">
        <f t="shared" si="11"/>
        <v>145号数</v>
      </c>
    </row>
    <row r="165" spans="1:10">
      <c r="A165" s="38">
        <v>146</v>
      </c>
      <c r="B165" s="38">
        <v>12000000</v>
      </c>
      <c r="C165" s="266">
        <f t="shared" si="12"/>
        <v>1000000</v>
      </c>
      <c r="D165" s="265" t="s">
        <v>298</v>
      </c>
      <c r="E165" s="22">
        <v>1000000</v>
      </c>
      <c r="G165" s="22">
        <v>980000</v>
      </c>
      <c r="H165" s="22">
        <v>620000</v>
      </c>
      <c r="I165" t="str">
        <f t="shared" si="10"/>
        <v>12,000,000</v>
      </c>
      <c r="J165" t="str">
        <f t="shared" si="11"/>
        <v>146号数</v>
      </c>
    </row>
    <row r="166" spans="1:10">
      <c r="A166" s="38">
        <v>147</v>
      </c>
      <c r="B166" s="38">
        <v>12060000</v>
      </c>
      <c r="C166" s="266">
        <f t="shared" si="12"/>
        <v>1005000</v>
      </c>
      <c r="D166" s="265" t="s">
        <v>299</v>
      </c>
      <c r="E166" s="22">
        <v>1005000</v>
      </c>
      <c r="G166" s="22">
        <v>1030000</v>
      </c>
      <c r="H166" s="22">
        <v>620000</v>
      </c>
      <c r="I166" t="str">
        <f t="shared" si="10"/>
        <v>12,060,000</v>
      </c>
      <c r="J166" t="str">
        <f t="shared" si="11"/>
        <v>147号数</v>
      </c>
    </row>
    <row r="167" spans="1:10">
      <c r="A167" s="38">
        <v>148</v>
      </c>
      <c r="B167" s="38">
        <v>12120000</v>
      </c>
      <c r="C167" s="266">
        <f t="shared" si="12"/>
        <v>1010000</v>
      </c>
      <c r="D167" s="265" t="s">
        <v>300</v>
      </c>
      <c r="E167" s="22">
        <v>1010000</v>
      </c>
      <c r="G167" s="22">
        <v>1030000</v>
      </c>
      <c r="H167" s="22">
        <v>620000</v>
      </c>
      <c r="I167" t="str">
        <f t="shared" si="10"/>
        <v>12,120,000</v>
      </c>
      <c r="J167" t="str">
        <f t="shared" si="11"/>
        <v>148号数</v>
      </c>
    </row>
    <row r="168" spans="1:10">
      <c r="A168" s="38">
        <v>149</v>
      </c>
      <c r="B168" s="38">
        <v>12180000</v>
      </c>
      <c r="C168" s="266">
        <f t="shared" si="12"/>
        <v>1015000</v>
      </c>
      <c r="D168" s="265" t="s">
        <v>301</v>
      </c>
      <c r="E168" s="22">
        <v>1015000</v>
      </c>
      <c r="G168" s="22">
        <v>1030000</v>
      </c>
      <c r="H168" s="22">
        <v>620000</v>
      </c>
      <c r="I168" t="str">
        <f t="shared" si="10"/>
        <v>12,180,000</v>
      </c>
      <c r="J168" t="str">
        <f t="shared" si="11"/>
        <v>149号数</v>
      </c>
    </row>
    <row r="169" spans="1:10">
      <c r="A169" s="38">
        <v>150</v>
      </c>
      <c r="B169" s="38">
        <v>12240000</v>
      </c>
      <c r="C169" s="266">
        <f t="shared" si="12"/>
        <v>1020000</v>
      </c>
      <c r="D169" s="265" t="s">
        <v>302</v>
      </c>
      <c r="E169" s="22">
        <v>1020000</v>
      </c>
      <c r="G169" s="22">
        <v>1030000</v>
      </c>
      <c r="H169" s="22">
        <v>620000</v>
      </c>
      <c r="I169" t="str">
        <f t="shared" si="10"/>
        <v>12,240,000</v>
      </c>
      <c r="J169" t="str">
        <f t="shared" si="11"/>
        <v>150号数</v>
      </c>
    </row>
    <row r="170" spans="1:10">
      <c r="A170" s="38">
        <v>151</v>
      </c>
      <c r="B170" s="38">
        <v>14000000</v>
      </c>
      <c r="C170" s="266">
        <f t="shared" si="12"/>
        <v>1166666</v>
      </c>
      <c r="D170" s="265" t="s">
        <v>303</v>
      </c>
      <c r="E170" s="22">
        <v>1166666.6666666667</v>
      </c>
      <c r="G170" s="22">
        <v>1150000</v>
      </c>
      <c r="H170" s="22">
        <v>620000</v>
      </c>
      <c r="I170" t="str">
        <f t="shared" si="10"/>
        <v>14,000,000</v>
      </c>
      <c r="J170" t="str">
        <f t="shared" si="11"/>
        <v>151号数</v>
      </c>
    </row>
    <row r="171" spans="1:10">
      <c r="A171" s="38">
        <v>152</v>
      </c>
      <c r="B171" s="38">
        <v>14060000</v>
      </c>
      <c r="C171" s="266">
        <f t="shared" si="12"/>
        <v>1171666</v>
      </c>
      <c r="D171" s="265" t="s">
        <v>304</v>
      </c>
      <c r="E171" s="22">
        <v>1171666.6666666667</v>
      </c>
      <c r="G171" s="22">
        <v>1150000</v>
      </c>
      <c r="H171" s="22">
        <v>620000</v>
      </c>
      <c r="I171" t="str">
        <f t="shared" si="10"/>
        <v>14,060,000</v>
      </c>
      <c r="J171" t="str">
        <f t="shared" si="11"/>
        <v>152号数</v>
      </c>
    </row>
    <row r="172" spans="1:10">
      <c r="A172" s="38">
        <v>153</v>
      </c>
      <c r="B172" s="38">
        <v>14120000</v>
      </c>
      <c r="C172" s="266">
        <f t="shared" si="12"/>
        <v>1176666</v>
      </c>
      <c r="D172" s="265" t="s">
        <v>305</v>
      </c>
      <c r="E172" s="22">
        <v>1176666.6666666667</v>
      </c>
      <c r="G172" s="22">
        <v>1210000</v>
      </c>
      <c r="H172" s="22">
        <v>620000</v>
      </c>
      <c r="I172" t="str">
        <f t="shared" si="10"/>
        <v>14,120,000</v>
      </c>
      <c r="J172" t="str">
        <f t="shared" si="11"/>
        <v>153号数</v>
      </c>
    </row>
    <row r="173" spans="1:10">
      <c r="A173" s="38">
        <v>154</v>
      </c>
      <c r="B173" s="38">
        <v>14180000</v>
      </c>
      <c r="C173" s="266">
        <f t="shared" si="12"/>
        <v>1181666</v>
      </c>
      <c r="D173" s="265" t="s">
        <v>306</v>
      </c>
      <c r="E173" s="22">
        <v>1181666.6666666667</v>
      </c>
      <c r="G173" s="22">
        <v>1210000</v>
      </c>
      <c r="H173" s="22">
        <v>620000</v>
      </c>
      <c r="I173" t="str">
        <f t="shared" si="10"/>
        <v>14,180,000</v>
      </c>
      <c r="J173" t="str">
        <f t="shared" si="11"/>
        <v>154号数</v>
      </c>
    </row>
    <row r="174" spans="1:10">
      <c r="A174" s="38">
        <v>155</v>
      </c>
      <c r="B174" s="38">
        <v>14240000</v>
      </c>
      <c r="C174" s="266">
        <f t="shared" si="12"/>
        <v>1186666</v>
      </c>
      <c r="D174" s="265" t="s">
        <v>307</v>
      </c>
      <c r="E174" s="22">
        <v>1186666.6666666667</v>
      </c>
      <c r="G174" s="22">
        <v>1210000</v>
      </c>
      <c r="H174" s="22">
        <v>620000</v>
      </c>
      <c r="I174" t="str">
        <f t="shared" si="10"/>
        <v>14,240,000</v>
      </c>
      <c r="J174" t="str">
        <f t="shared" si="11"/>
        <v>155号数</v>
      </c>
    </row>
    <row r="175" spans="1:10">
      <c r="A175" s="38">
        <v>156</v>
      </c>
      <c r="B175" s="38">
        <v>16000000</v>
      </c>
      <c r="C175" s="266">
        <f t="shared" si="12"/>
        <v>1333333</v>
      </c>
      <c r="D175" s="265" t="s">
        <v>308</v>
      </c>
      <c r="E175" s="22">
        <v>1333333.3333333333</v>
      </c>
      <c r="G175" s="22">
        <v>1210000</v>
      </c>
      <c r="H175" s="22">
        <v>620000</v>
      </c>
      <c r="I175" t="str">
        <f t="shared" si="10"/>
        <v>16,000,000</v>
      </c>
      <c r="J175" t="str">
        <f t="shared" si="11"/>
        <v>156号数</v>
      </c>
    </row>
    <row r="176" spans="1:10">
      <c r="A176" s="38">
        <v>157</v>
      </c>
      <c r="B176" s="38">
        <v>16060000</v>
      </c>
      <c r="C176" s="266">
        <f t="shared" si="12"/>
        <v>1338333</v>
      </c>
      <c r="D176" s="265" t="s">
        <v>309</v>
      </c>
      <c r="E176" s="22">
        <v>1338333.3333333333</v>
      </c>
      <c r="G176" s="22">
        <v>1210000</v>
      </c>
      <c r="H176" s="22">
        <v>620000</v>
      </c>
      <c r="I176" t="str">
        <f t="shared" si="10"/>
        <v>16,060,000</v>
      </c>
      <c r="J176" t="str">
        <f t="shared" si="11"/>
        <v>157号数</v>
      </c>
    </row>
    <row r="177" spans="1:10">
      <c r="A177" s="38">
        <v>158</v>
      </c>
      <c r="B177" s="38">
        <v>16120000</v>
      </c>
      <c r="C177" s="266">
        <f t="shared" si="12"/>
        <v>1343333</v>
      </c>
      <c r="D177" s="265" t="s">
        <v>310</v>
      </c>
      <c r="E177" s="22">
        <v>1343333.3333333333</v>
      </c>
      <c r="G177" s="22">
        <v>1210000</v>
      </c>
      <c r="H177" s="22">
        <v>620000</v>
      </c>
      <c r="I177" t="str">
        <f t="shared" si="10"/>
        <v>16,120,000</v>
      </c>
      <c r="J177" t="str">
        <f t="shared" si="11"/>
        <v>158号数</v>
      </c>
    </row>
    <row r="178" spans="1:10">
      <c r="A178" s="38">
        <v>159</v>
      </c>
      <c r="B178" s="38">
        <v>16180000</v>
      </c>
      <c r="C178" s="266">
        <f t="shared" si="12"/>
        <v>1348333</v>
      </c>
      <c r="D178" s="265" t="s">
        <v>311</v>
      </c>
      <c r="E178" s="22">
        <v>1348333.3333333333</v>
      </c>
      <c r="G178" s="22">
        <v>1210000</v>
      </c>
      <c r="H178" s="22">
        <v>620000</v>
      </c>
      <c r="I178" t="str">
        <f t="shared" si="10"/>
        <v>16,180,000</v>
      </c>
      <c r="J178" t="str">
        <f t="shared" si="11"/>
        <v>159号数</v>
      </c>
    </row>
    <row r="179" spans="1:10">
      <c r="A179" s="38">
        <v>160</v>
      </c>
      <c r="B179" s="38">
        <v>16240000</v>
      </c>
      <c r="C179" s="266">
        <f t="shared" si="12"/>
        <v>1353333</v>
      </c>
      <c r="D179" s="265" t="s">
        <v>312</v>
      </c>
      <c r="E179" s="22">
        <v>1353333.3333333333</v>
      </c>
      <c r="G179" s="22">
        <v>1210000</v>
      </c>
      <c r="H179" s="22">
        <v>620000</v>
      </c>
      <c r="I179" t="str">
        <f t="shared" si="10"/>
        <v>16,240,000</v>
      </c>
      <c r="J179" t="str">
        <f t="shared" si="11"/>
        <v>160号数</v>
      </c>
    </row>
    <row r="180" spans="1:10">
      <c r="A180" s="38">
        <v>161</v>
      </c>
      <c r="B180" s="38">
        <v>18000000</v>
      </c>
      <c r="C180" s="266">
        <f t="shared" si="12"/>
        <v>1500000</v>
      </c>
      <c r="D180" s="265" t="s">
        <v>313</v>
      </c>
      <c r="E180" s="22">
        <v>1500000</v>
      </c>
      <c r="G180" s="22">
        <v>1210000</v>
      </c>
      <c r="H180" s="22">
        <v>620000</v>
      </c>
      <c r="I180" t="str">
        <f t="shared" ref="I180:I189" si="13">TEXT(B180,"0,000,000")</f>
        <v>18,000,000</v>
      </c>
      <c r="J180" t="str">
        <f t="shared" ref="J180:J189" si="14">A180&amp;"号数"</f>
        <v>161号数</v>
      </c>
    </row>
    <row r="181" spans="1:10">
      <c r="A181" s="38">
        <v>162</v>
      </c>
      <c r="B181" s="38">
        <v>18060000</v>
      </c>
      <c r="C181" s="266">
        <f t="shared" si="12"/>
        <v>1505000</v>
      </c>
      <c r="D181" s="265" t="s">
        <v>314</v>
      </c>
      <c r="E181" s="22">
        <v>1505000</v>
      </c>
      <c r="G181" s="22">
        <v>1210000</v>
      </c>
      <c r="H181" s="22">
        <v>620000</v>
      </c>
      <c r="I181" t="str">
        <f t="shared" si="13"/>
        <v>18,060,000</v>
      </c>
      <c r="J181" t="str">
        <f t="shared" si="14"/>
        <v>162号数</v>
      </c>
    </row>
    <row r="182" spans="1:10">
      <c r="A182" s="38">
        <v>163</v>
      </c>
      <c r="B182" s="38">
        <v>18120000</v>
      </c>
      <c r="C182" s="266">
        <f t="shared" si="12"/>
        <v>1510000</v>
      </c>
      <c r="D182" s="265" t="s">
        <v>315</v>
      </c>
      <c r="E182" s="22">
        <v>1510000</v>
      </c>
      <c r="G182" s="22">
        <v>1210000</v>
      </c>
      <c r="H182" s="22">
        <v>620000</v>
      </c>
      <c r="I182" t="str">
        <f t="shared" si="13"/>
        <v>18,120,000</v>
      </c>
      <c r="J182" t="str">
        <f t="shared" si="14"/>
        <v>163号数</v>
      </c>
    </row>
    <row r="183" spans="1:10">
      <c r="A183" s="38">
        <v>164</v>
      </c>
      <c r="B183" s="38">
        <v>18180000</v>
      </c>
      <c r="C183" s="266">
        <f t="shared" si="12"/>
        <v>1515000</v>
      </c>
      <c r="D183" s="265" t="s">
        <v>316</v>
      </c>
      <c r="E183" s="22">
        <v>1515000</v>
      </c>
      <c r="G183" s="22">
        <v>1210000</v>
      </c>
      <c r="H183" s="22">
        <v>620000</v>
      </c>
      <c r="I183" t="str">
        <f t="shared" si="13"/>
        <v>18,180,000</v>
      </c>
      <c r="J183" t="str">
        <f t="shared" si="14"/>
        <v>164号数</v>
      </c>
    </row>
    <row r="184" spans="1:10">
      <c r="A184" s="38">
        <v>165</v>
      </c>
      <c r="B184" s="38">
        <v>18240000</v>
      </c>
      <c r="C184" s="266">
        <f t="shared" si="12"/>
        <v>1520000</v>
      </c>
      <c r="D184" s="265" t="s">
        <v>317</v>
      </c>
      <c r="E184" s="22">
        <v>1520000</v>
      </c>
      <c r="G184" s="22">
        <v>1210000</v>
      </c>
      <c r="H184" s="22">
        <v>620000</v>
      </c>
      <c r="I184" t="str">
        <f t="shared" si="13"/>
        <v>18,240,000</v>
      </c>
      <c r="J184" t="str">
        <f t="shared" si="14"/>
        <v>165号数</v>
      </c>
    </row>
    <row r="185" spans="1:10">
      <c r="A185" s="38">
        <v>166</v>
      </c>
      <c r="B185" s="38">
        <v>20000000</v>
      </c>
      <c r="C185" s="266">
        <f t="shared" si="12"/>
        <v>1666666</v>
      </c>
      <c r="D185" s="265" t="s">
        <v>318</v>
      </c>
      <c r="E185" s="22">
        <v>1666666.6666666667</v>
      </c>
      <c r="G185" s="22">
        <v>1210000</v>
      </c>
      <c r="H185" s="22">
        <v>620000</v>
      </c>
      <c r="I185" t="str">
        <f t="shared" si="13"/>
        <v>20,000,000</v>
      </c>
      <c r="J185" t="str">
        <f t="shared" si="14"/>
        <v>166号数</v>
      </c>
    </row>
    <row r="186" spans="1:10">
      <c r="A186" s="38">
        <v>167</v>
      </c>
      <c r="B186" s="38">
        <v>20060000</v>
      </c>
      <c r="C186" s="266">
        <f t="shared" si="12"/>
        <v>1671666</v>
      </c>
      <c r="D186" s="265" t="s">
        <v>319</v>
      </c>
      <c r="E186" s="22">
        <v>1671666.6666666667</v>
      </c>
      <c r="G186" s="22">
        <v>1210000</v>
      </c>
      <c r="H186" s="22">
        <v>620000</v>
      </c>
      <c r="I186" t="str">
        <f t="shared" si="13"/>
        <v>20,060,000</v>
      </c>
      <c r="J186" t="str">
        <f t="shared" si="14"/>
        <v>167号数</v>
      </c>
    </row>
    <row r="187" spans="1:10">
      <c r="A187" s="38">
        <v>168</v>
      </c>
      <c r="B187" s="38">
        <v>20120000</v>
      </c>
      <c r="C187" s="266">
        <f t="shared" si="12"/>
        <v>1676666</v>
      </c>
      <c r="D187" s="265" t="s">
        <v>320</v>
      </c>
      <c r="E187" s="22">
        <v>1676666.6666666667</v>
      </c>
      <c r="G187" s="22">
        <v>1210000</v>
      </c>
      <c r="H187" s="22">
        <v>620000</v>
      </c>
      <c r="I187" t="str">
        <f t="shared" si="13"/>
        <v>20,120,000</v>
      </c>
      <c r="J187" t="str">
        <f t="shared" si="14"/>
        <v>168号数</v>
      </c>
    </row>
    <row r="188" spans="1:10">
      <c r="A188" s="38">
        <v>169</v>
      </c>
      <c r="B188" s="38">
        <v>20180000</v>
      </c>
      <c r="C188" s="266">
        <f t="shared" si="12"/>
        <v>1681666</v>
      </c>
      <c r="D188" s="265" t="s">
        <v>321</v>
      </c>
      <c r="E188" s="22">
        <v>1681666.6666666667</v>
      </c>
      <c r="G188" s="22">
        <v>1210000</v>
      </c>
      <c r="H188" s="22">
        <v>620000</v>
      </c>
      <c r="I188" t="str">
        <f t="shared" si="13"/>
        <v>20,180,000</v>
      </c>
      <c r="J188" t="str">
        <f t="shared" si="14"/>
        <v>169号数</v>
      </c>
    </row>
    <row r="189" spans="1:10">
      <c r="A189" s="38">
        <v>170</v>
      </c>
      <c r="B189" s="38">
        <v>20240000</v>
      </c>
      <c r="C189" s="266">
        <f t="shared" si="12"/>
        <v>1686666</v>
      </c>
      <c r="D189" s="265" t="s">
        <v>322</v>
      </c>
      <c r="E189" s="22">
        <v>1686666.6666666667</v>
      </c>
      <c r="G189" s="22">
        <v>1210000</v>
      </c>
      <c r="H189" s="22">
        <v>620000</v>
      </c>
      <c r="I189" t="str">
        <f t="shared" si="13"/>
        <v>20,240,000</v>
      </c>
      <c r="J189" t="str">
        <f t="shared" si="14"/>
        <v>170号数</v>
      </c>
    </row>
    <row r="190" spans="1:10">
      <c r="A190"/>
      <c r="B190"/>
      <c r="C190"/>
      <c r="D190"/>
      <c r="E190"/>
      <c r="F190"/>
      <c r="G190"/>
    </row>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Z123"/>
  <sheetViews>
    <sheetView showGridLines="0" topLeftCell="A27" zoomScale="70" zoomScaleNormal="70" zoomScaleSheetLayoutView="70" workbookViewId="0">
      <selection activeCell="M46" sqref="M46"/>
    </sheetView>
  </sheetViews>
  <sheetFormatPr defaultColWidth="9" defaultRowHeight="19.5"/>
  <cols>
    <col min="1" max="1" width="2.875" style="24" customWidth="1"/>
    <col min="2" max="2" width="4" style="24" customWidth="1"/>
    <col min="3" max="3" width="16.375" style="24" customWidth="1"/>
    <col min="4" max="4" width="13.625" style="24" customWidth="1"/>
    <col min="5" max="16" width="13.125" style="24" customWidth="1"/>
    <col min="17" max="17" width="20.5" style="24" customWidth="1"/>
    <col min="18" max="18" width="22.625" style="24" customWidth="1"/>
    <col min="19" max="16384" width="9" style="24"/>
  </cols>
  <sheetData>
    <row r="1" spans="1:26" ht="48" customHeight="1">
      <c r="A1" s="119"/>
      <c r="B1" s="431" t="str">
        <f>'2-1試算シート_年俸制'!B1</f>
        <v>2023年度版：</v>
      </c>
      <c r="C1" s="432"/>
      <c r="D1" s="432"/>
      <c r="E1" s="126" t="s">
        <v>323</v>
      </c>
      <c r="F1" s="126"/>
      <c r="G1" s="126"/>
      <c r="H1" s="126"/>
      <c r="I1" s="126"/>
      <c r="J1" s="126"/>
      <c r="K1" s="126"/>
      <c r="L1" s="126"/>
      <c r="M1" s="126"/>
      <c r="N1" s="126"/>
      <c r="O1" s="126"/>
      <c r="P1" s="126"/>
      <c r="Q1" s="127"/>
      <c r="R1" s="128"/>
      <c r="S1" s="119"/>
      <c r="T1" s="119"/>
      <c r="U1" s="119"/>
      <c r="V1" s="119"/>
      <c r="W1" s="119"/>
      <c r="X1" s="119"/>
      <c r="Y1" s="119"/>
      <c r="Z1" s="119"/>
    </row>
    <row r="2" spans="1:26" ht="21.75" customHeight="1">
      <c r="A2" s="119"/>
      <c r="B2" s="129"/>
      <c r="C2" s="26"/>
      <c r="D2" s="26"/>
      <c r="E2" s="26"/>
      <c r="F2" s="26"/>
      <c r="G2" s="196" t="s">
        <v>18</v>
      </c>
      <c r="H2" s="27"/>
      <c r="I2" s="192" t="s">
        <v>19</v>
      </c>
      <c r="J2" s="26"/>
      <c r="K2" s="26"/>
      <c r="L2" s="26"/>
      <c r="M2" s="26"/>
      <c r="N2" s="26"/>
      <c r="O2" s="26"/>
      <c r="P2" s="26"/>
      <c r="Q2" s="26"/>
      <c r="R2" s="130"/>
      <c r="S2" s="119"/>
      <c r="T2" s="119"/>
      <c r="U2" s="119"/>
      <c r="V2" s="119"/>
      <c r="W2" s="119"/>
      <c r="X2" s="119"/>
      <c r="Y2" s="119"/>
      <c r="Z2" s="119"/>
    </row>
    <row r="3" spans="1:26" ht="30.6" customHeight="1">
      <c r="A3" s="119"/>
      <c r="B3" s="131"/>
      <c r="C3" s="25" t="s">
        <v>20</v>
      </c>
      <c r="D3" s="26"/>
      <c r="E3" s="26"/>
      <c r="G3" s="196"/>
      <c r="H3" s="26"/>
      <c r="I3" s="192"/>
      <c r="J3" s="26"/>
      <c r="K3" s="26"/>
      <c r="L3" s="26"/>
      <c r="M3" s="26"/>
      <c r="N3" s="26"/>
      <c r="O3" s="26"/>
      <c r="P3" s="26"/>
      <c r="Q3" s="26"/>
      <c r="R3" s="130"/>
      <c r="S3" s="119"/>
      <c r="T3" s="119"/>
      <c r="U3" s="119"/>
      <c r="V3" s="119"/>
      <c r="W3" s="119"/>
      <c r="X3" s="119"/>
      <c r="Y3" s="119"/>
      <c r="Z3" s="119"/>
    </row>
    <row r="4" spans="1:26" ht="28.5" customHeight="1">
      <c r="A4" s="119"/>
      <c r="B4" s="129"/>
      <c r="C4" s="451" t="s">
        <v>21</v>
      </c>
      <c r="D4" s="451"/>
      <c r="E4" s="454"/>
      <c r="F4" s="454"/>
      <c r="G4" s="455" t="s">
        <v>22</v>
      </c>
      <c r="H4" s="451"/>
      <c r="I4" s="454"/>
      <c r="J4" s="454"/>
      <c r="K4" s="454"/>
      <c r="L4" s="29"/>
      <c r="M4" s="26"/>
      <c r="N4" s="26"/>
      <c r="O4" s="26"/>
      <c r="P4" s="26"/>
      <c r="Q4" s="26"/>
      <c r="R4" s="130"/>
      <c r="S4" s="119"/>
      <c r="T4" s="119"/>
      <c r="U4" s="119"/>
      <c r="V4" s="119"/>
      <c r="W4" s="119"/>
      <c r="X4" s="119"/>
      <c r="Y4" s="119"/>
      <c r="Z4" s="119"/>
    </row>
    <row r="5" spans="1:26" ht="27" customHeight="1">
      <c r="A5" s="119"/>
      <c r="B5" s="129"/>
      <c r="C5" s="187"/>
      <c r="D5" s="187"/>
      <c r="E5" s="186"/>
      <c r="F5" s="186"/>
      <c r="G5" s="187"/>
      <c r="H5" s="187"/>
      <c r="I5" s="108"/>
      <c r="J5" s="108"/>
      <c r="K5" s="108"/>
      <c r="L5" s="29"/>
      <c r="M5" s="26"/>
      <c r="N5" s="26"/>
      <c r="O5" s="26"/>
      <c r="P5" s="26"/>
      <c r="Q5" s="26"/>
      <c r="R5" s="130"/>
      <c r="S5" s="119"/>
      <c r="T5" s="119"/>
      <c r="U5" s="119"/>
      <c r="V5" s="119"/>
      <c r="W5" s="119"/>
      <c r="X5" s="119"/>
      <c r="Y5" s="119"/>
      <c r="Z5" s="119"/>
    </row>
    <row r="6" spans="1:26" ht="22.15" customHeight="1">
      <c r="A6" s="119"/>
      <c r="B6" s="131"/>
      <c r="C6" s="108" t="s">
        <v>623</v>
      </c>
      <c r="P6" s="26"/>
      <c r="Q6" s="26"/>
      <c r="R6" s="130"/>
      <c r="S6" s="119"/>
      <c r="T6" s="119"/>
      <c r="U6" s="119"/>
      <c r="V6" s="119"/>
      <c r="W6" s="119"/>
      <c r="X6" s="119"/>
      <c r="Y6" s="119"/>
      <c r="Z6" s="119"/>
    </row>
    <row r="7" spans="1:26" ht="22.15" customHeight="1">
      <c r="A7" s="119"/>
      <c r="B7" s="131"/>
      <c r="C7" s="24" t="s">
        <v>624</v>
      </c>
      <c r="E7" s="36"/>
      <c r="P7" s="26"/>
      <c r="Q7" s="26"/>
      <c r="R7" s="130"/>
      <c r="S7" s="119"/>
      <c r="T7" s="119"/>
      <c r="U7" s="119"/>
      <c r="V7" s="119"/>
      <c r="W7" s="119"/>
      <c r="X7" s="119"/>
      <c r="Y7" s="119"/>
      <c r="Z7" s="119"/>
    </row>
    <row r="8" spans="1:26" ht="22.15" customHeight="1">
      <c r="A8" s="119"/>
      <c r="B8" s="131"/>
      <c r="C8" s="24" t="s">
        <v>625</v>
      </c>
      <c r="E8" s="36"/>
      <c r="J8" s="332" t="s">
        <v>630</v>
      </c>
      <c r="P8" s="26"/>
      <c r="Q8" s="26"/>
      <c r="R8" s="130"/>
      <c r="S8" s="119"/>
      <c r="T8" s="119"/>
      <c r="U8" s="119"/>
      <c r="V8" s="119"/>
      <c r="W8" s="119"/>
      <c r="X8" s="119"/>
      <c r="Y8" s="119"/>
      <c r="Z8" s="119"/>
    </row>
    <row r="9" spans="1:26" ht="13.35" customHeight="1">
      <c r="A9" s="119"/>
      <c r="B9" s="132"/>
      <c r="C9" s="26"/>
      <c r="D9" s="29"/>
      <c r="E9" s="40"/>
      <c r="F9" s="41"/>
      <c r="G9" s="42"/>
      <c r="H9" s="42"/>
      <c r="I9" s="26"/>
      <c r="J9" s="26"/>
      <c r="K9" s="26"/>
      <c r="L9" s="26"/>
      <c r="M9" s="26"/>
      <c r="N9" s="26"/>
      <c r="O9" s="26"/>
      <c r="P9" s="26"/>
      <c r="Q9" s="26"/>
      <c r="R9" s="130"/>
      <c r="S9" s="121"/>
      <c r="T9" s="121"/>
      <c r="U9" s="119"/>
      <c r="V9" s="119"/>
      <c r="W9" s="119"/>
      <c r="X9" s="119"/>
      <c r="Y9" s="119"/>
      <c r="Z9" s="119"/>
    </row>
    <row r="10" spans="1:26" ht="13.35" customHeight="1">
      <c r="A10" s="119"/>
      <c r="B10" s="133"/>
      <c r="C10" s="56"/>
      <c r="D10" s="55"/>
      <c r="E10" s="55"/>
      <c r="F10" s="55"/>
      <c r="G10" s="55"/>
      <c r="H10" s="55"/>
      <c r="I10" s="55"/>
      <c r="J10" s="55"/>
      <c r="K10" s="55"/>
      <c r="L10" s="54"/>
      <c r="M10" s="54"/>
      <c r="N10" s="54"/>
      <c r="O10" s="54"/>
      <c r="P10" s="55"/>
      <c r="Q10" s="54"/>
      <c r="R10" s="134"/>
      <c r="S10" s="119"/>
      <c r="T10" s="119"/>
      <c r="U10" s="119"/>
      <c r="V10" s="119"/>
      <c r="W10" s="119"/>
      <c r="X10" s="119"/>
      <c r="Y10" s="119"/>
      <c r="Z10" s="119"/>
    </row>
    <row r="11" spans="1:26" ht="13.35" customHeight="1">
      <c r="A11" s="119"/>
      <c r="B11" s="129"/>
      <c r="C11" s="28"/>
      <c r="D11" s="26"/>
      <c r="E11" s="26"/>
      <c r="F11" s="26"/>
      <c r="G11" s="26"/>
      <c r="H11" s="26"/>
      <c r="I11" s="26"/>
      <c r="J11" s="26"/>
      <c r="K11" s="26"/>
      <c r="P11" s="26"/>
      <c r="R11" s="130"/>
      <c r="S11" s="119"/>
      <c r="T11" s="119"/>
      <c r="U11" s="119"/>
      <c r="V11" s="119"/>
      <c r="W11" s="119"/>
      <c r="X11" s="119"/>
      <c r="Y11" s="119"/>
      <c r="Z11" s="119"/>
    </row>
    <row r="12" spans="1:26" ht="20.25" customHeight="1">
      <c r="A12" s="119"/>
      <c r="B12" s="131"/>
      <c r="C12" s="25" t="s">
        <v>324</v>
      </c>
      <c r="D12" s="26"/>
      <c r="E12" s="26"/>
      <c r="H12" s="196" t="s">
        <v>18</v>
      </c>
      <c r="I12" s="27"/>
      <c r="J12" s="192" t="s">
        <v>19</v>
      </c>
      <c r="K12" s="26"/>
      <c r="L12" s="26"/>
      <c r="M12" s="532" t="s">
        <v>325</v>
      </c>
      <c r="N12" s="532"/>
      <c r="O12" s="532"/>
      <c r="P12" s="532"/>
      <c r="Q12" s="532"/>
      <c r="R12" s="135"/>
      <c r="S12" s="120"/>
      <c r="T12" s="119"/>
      <c r="U12" s="119"/>
      <c r="V12" s="119"/>
      <c r="W12" s="119"/>
      <c r="X12" s="119"/>
      <c r="Y12" s="119"/>
      <c r="Z12" s="119"/>
    </row>
    <row r="13" spans="1:26" ht="8.25" customHeight="1">
      <c r="A13" s="119"/>
      <c r="B13" s="131"/>
      <c r="C13" s="25"/>
      <c r="D13" s="26"/>
      <c r="E13" s="26"/>
      <c r="H13" s="196"/>
      <c r="I13" s="26"/>
      <c r="J13" s="192"/>
      <c r="K13" s="26"/>
      <c r="L13" s="26"/>
      <c r="M13" s="532"/>
      <c r="N13" s="532"/>
      <c r="O13" s="532"/>
      <c r="P13" s="532"/>
      <c r="Q13" s="532"/>
      <c r="R13" s="135"/>
      <c r="S13" s="120"/>
      <c r="T13" s="119"/>
      <c r="U13" s="119"/>
      <c r="V13" s="119"/>
      <c r="W13" s="119"/>
      <c r="X13" s="119"/>
      <c r="Y13" s="119"/>
      <c r="Z13" s="119"/>
    </row>
    <row r="14" spans="1:26" ht="41.45" customHeight="1">
      <c r="A14" s="119"/>
      <c r="B14" s="129"/>
      <c r="C14" s="451" t="s">
        <v>24</v>
      </c>
      <c r="D14" s="451"/>
      <c r="E14" s="513" t="s">
        <v>455</v>
      </c>
      <c r="F14" s="513"/>
      <c r="G14" s="513"/>
      <c r="H14" s="513"/>
      <c r="I14" s="513"/>
      <c r="J14" s="513"/>
      <c r="K14" s="513"/>
      <c r="L14" s="26"/>
      <c r="M14" s="24" t="s">
        <v>28</v>
      </c>
      <c r="N14" s="26"/>
      <c r="O14" s="26"/>
      <c r="P14" s="26"/>
      <c r="Q14" s="26"/>
      <c r="R14" s="135"/>
      <c r="S14" s="120"/>
      <c r="T14" s="119"/>
      <c r="U14" s="119"/>
      <c r="V14" s="119"/>
      <c r="W14" s="119"/>
      <c r="X14" s="119"/>
      <c r="Y14" s="119"/>
      <c r="Z14" s="119"/>
    </row>
    <row r="15" spans="1:26" ht="41.45" customHeight="1">
      <c r="A15" s="119"/>
      <c r="B15" s="131"/>
      <c r="C15" s="451" t="s">
        <v>326</v>
      </c>
      <c r="D15" s="451"/>
      <c r="E15" s="513">
        <v>1160</v>
      </c>
      <c r="F15" s="513"/>
      <c r="G15" s="514" t="str">
        <f>IF(E14="","",IF(E14="TA・RA","※資料_時給単価表シートの表3から選択してください。",IF(E14="特任教員、研究員、研究アシスタント","※資料_時給単価表シートの表2から選択してください。","※資料_時給単価表シートの表1から選択してください。")))</f>
        <v>※資料_時給単価表シートの表1から選択してください。</v>
      </c>
      <c r="H15" s="514"/>
      <c r="I15" s="514"/>
      <c r="J15" s="514"/>
      <c r="K15" s="514"/>
      <c r="M15" s="158" t="s">
        <v>327</v>
      </c>
      <c r="R15" s="130"/>
      <c r="S15" s="119"/>
      <c r="T15" s="119"/>
      <c r="U15" s="119"/>
      <c r="V15" s="119"/>
      <c r="W15" s="119"/>
      <c r="X15" s="119"/>
      <c r="Y15" s="119"/>
      <c r="Z15" s="119"/>
    </row>
    <row r="16" spans="1:26" ht="41.45" customHeight="1">
      <c r="A16" s="119"/>
      <c r="B16" s="131"/>
      <c r="C16" s="451" t="s">
        <v>33</v>
      </c>
      <c r="D16" s="451" t="s">
        <v>33</v>
      </c>
      <c r="E16" s="513">
        <v>20000</v>
      </c>
      <c r="F16" s="513"/>
      <c r="G16" s="460" t="s">
        <v>328</v>
      </c>
      <c r="H16" s="461"/>
      <c r="I16" s="461"/>
      <c r="J16" s="461"/>
      <c r="K16" s="462"/>
      <c r="M16" s="159" t="s">
        <v>32</v>
      </c>
      <c r="R16" s="130"/>
      <c r="S16" s="119"/>
      <c r="T16" s="119"/>
      <c r="U16" s="119"/>
      <c r="V16" s="119"/>
      <c r="W16" s="119"/>
      <c r="X16" s="119"/>
      <c r="Y16" s="119"/>
      <c r="Z16" s="119"/>
    </row>
    <row r="17" spans="1:26" ht="13.35" customHeight="1">
      <c r="A17" s="119"/>
      <c r="B17" s="132"/>
      <c r="C17" s="26"/>
      <c r="D17" s="29"/>
      <c r="E17" s="40"/>
      <c r="F17" s="41"/>
      <c r="G17" s="42"/>
      <c r="H17" s="42"/>
      <c r="I17" s="26"/>
      <c r="J17" s="26"/>
      <c r="K17" s="26"/>
      <c r="L17" s="26"/>
      <c r="M17" s="159"/>
      <c r="N17" s="26"/>
      <c r="O17" s="26"/>
      <c r="P17" s="26"/>
      <c r="Q17" s="26"/>
      <c r="R17" s="130"/>
      <c r="S17" s="121"/>
      <c r="T17" s="121"/>
      <c r="U17" s="119"/>
      <c r="V17" s="119"/>
      <c r="W17" s="119"/>
      <c r="X17" s="119"/>
      <c r="Y17" s="119"/>
      <c r="Z17" s="119"/>
    </row>
    <row r="18" spans="1:26" ht="13.35" customHeight="1">
      <c r="A18" s="119"/>
      <c r="B18" s="133"/>
      <c r="C18" s="56"/>
      <c r="D18" s="55"/>
      <c r="E18" s="55"/>
      <c r="F18" s="55"/>
      <c r="G18" s="55"/>
      <c r="H18" s="55"/>
      <c r="I18" s="55"/>
      <c r="J18" s="55"/>
      <c r="K18" s="55"/>
      <c r="L18" s="54"/>
      <c r="M18" s="54"/>
      <c r="N18" s="54"/>
      <c r="O18" s="54"/>
      <c r="P18" s="55"/>
      <c r="Q18" s="54"/>
      <c r="R18" s="134"/>
      <c r="S18" s="119"/>
      <c r="T18" s="119"/>
      <c r="U18" s="119"/>
      <c r="V18" s="119"/>
      <c r="W18" s="119"/>
      <c r="X18" s="119"/>
      <c r="Y18" s="119"/>
      <c r="Z18" s="119"/>
    </row>
    <row r="19" spans="1:26" ht="13.35" customHeight="1">
      <c r="A19" s="119"/>
      <c r="B19" s="129"/>
      <c r="C19" s="28"/>
      <c r="D19" s="26"/>
      <c r="E19" s="26"/>
      <c r="F19" s="26"/>
      <c r="G19" s="26"/>
      <c r="H19" s="26"/>
      <c r="I19" s="26"/>
      <c r="J19" s="26"/>
      <c r="K19" s="26"/>
      <c r="P19" s="26"/>
      <c r="R19" s="130"/>
      <c r="S19" s="119"/>
      <c r="T19" s="119"/>
      <c r="U19" s="119"/>
      <c r="V19" s="119"/>
      <c r="W19" s="119"/>
      <c r="X19" s="119"/>
      <c r="Y19" s="119"/>
      <c r="Z19" s="119"/>
    </row>
    <row r="20" spans="1:26" s="33" customFormat="1" ht="20.25" customHeight="1">
      <c r="A20" s="120"/>
      <c r="B20" s="136"/>
      <c r="C20" s="25" t="s">
        <v>329</v>
      </c>
      <c r="H20" s="196" t="s">
        <v>18</v>
      </c>
      <c r="I20" s="27"/>
      <c r="J20" s="192" t="s">
        <v>44</v>
      </c>
      <c r="R20" s="135"/>
      <c r="S20" s="120"/>
      <c r="T20" s="120"/>
      <c r="U20" s="120"/>
      <c r="V20" s="120"/>
      <c r="W20" s="120"/>
      <c r="X20" s="120"/>
      <c r="Y20" s="120"/>
      <c r="Z20" s="120"/>
    </row>
    <row r="21" spans="1:26" s="33" customFormat="1" ht="27" customHeight="1">
      <c r="A21" s="120"/>
      <c r="B21" s="136"/>
      <c r="C21" s="451" t="s">
        <v>330</v>
      </c>
      <c r="D21" s="451"/>
      <c r="E21" s="195" t="s">
        <v>331</v>
      </c>
      <c r="F21" s="195" t="s">
        <v>332</v>
      </c>
      <c r="G21" s="195" t="s">
        <v>333</v>
      </c>
      <c r="H21" s="195" t="s">
        <v>334</v>
      </c>
      <c r="I21" s="195" t="s">
        <v>335</v>
      </c>
      <c r="J21" s="511" t="s">
        <v>336</v>
      </c>
      <c r="K21" s="511"/>
      <c r="M21" s="523" t="s">
        <v>337</v>
      </c>
      <c r="N21" s="524"/>
      <c r="O21" s="524"/>
      <c r="P21" s="524"/>
      <c r="Q21" s="525"/>
      <c r="R21" s="135"/>
      <c r="S21" s="120"/>
      <c r="T21" s="120"/>
      <c r="U21" s="120"/>
      <c r="V21" s="120"/>
      <c r="W21" s="120"/>
      <c r="X21" s="120"/>
      <c r="Y21" s="120"/>
      <c r="Z21" s="120"/>
    </row>
    <row r="22" spans="1:26" s="33" customFormat="1" ht="27" customHeight="1">
      <c r="A22" s="120"/>
      <c r="B22" s="136"/>
      <c r="C22" s="451" t="s">
        <v>338</v>
      </c>
      <c r="D22" s="451"/>
      <c r="E22" s="276">
        <v>6</v>
      </c>
      <c r="F22" s="276">
        <v>6</v>
      </c>
      <c r="G22" s="276">
        <v>6</v>
      </c>
      <c r="H22" s="276">
        <v>6</v>
      </c>
      <c r="I22" s="276">
        <v>6</v>
      </c>
      <c r="J22" s="512">
        <f>IF(SUM(E22:I22)&gt;=30.1,"週30時間が上限です！",SUM(E22:I22))</f>
        <v>30</v>
      </c>
      <c r="K22" s="512"/>
      <c r="L22" s="137" t="s">
        <v>339</v>
      </c>
      <c r="M22" s="526" t="str">
        <f>IF(OR(J22&gt;=21,AND(E15&gt;=1100,J22=20)),"　次の３で、社会保険、雇用保険を「有」としてください。",IF(J22=20,"　次の３で、社会保険は「無」、雇用保険は「有」としてください。","　次の３で、社会保険、雇用保険は「無」としてください。"))</f>
        <v>　次の３で、社会保険、雇用保険を「有」としてください。</v>
      </c>
      <c r="N22" s="527"/>
      <c r="O22" s="527"/>
      <c r="P22" s="527"/>
      <c r="Q22" s="528"/>
      <c r="R22" s="135"/>
      <c r="S22" s="120"/>
      <c r="T22" s="120"/>
      <c r="U22" s="120"/>
      <c r="V22" s="120"/>
      <c r="W22" s="120"/>
      <c r="X22" s="120"/>
      <c r="Y22" s="120"/>
      <c r="Z22" s="120"/>
    </row>
    <row r="23" spans="1:26" s="33" customFormat="1" ht="27" customHeight="1">
      <c r="A23" s="120"/>
      <c r="B23" s="131"/>
      <c r="C23" s="24"/>
      <c r="D23" s="24"/>
      <c r="E23" s="24"/>
      <c r="F23" s="24"/>
      <c r="M23" s="529" t="str">
        <f>IF(OR(J22&gt;=21,AND(E15&gt;=1100,J22=20)),"　介護保険は採用予定者が40歳以上の場合に「有」としてください。","　介護保険は「無」としてください。")</f>
        <v>　介護保険は採用予定者が40歳以上の場合に「有」としてください。</v>
      </c>
      <c r="N23" s="530"/>
      <c r="O23" s="530"/>
      <c r="P23" s="530"/>
      <c r="Q23" s="531"/>
      <c r="R23" s="135"/>
      <c r="S23" s="120"/>
      <c r="T23" s="120"/>
      <c r="U23" s="120"/>
      <c r="V23" s="120"/>
      <c r="W23" s="120"/>
      <c r="X23" s="120"/>
      <c r="Y23" s="120"/>
      <c r="Z23" s="120"/>
    </row>
    <row r="24" spans="1:26" s="33" customFormat="1" ht="29.1" customHeight="1">
      <c r="A24" s="120"/>
      <c r="B24" s="131"/>
      <c r="C24" s="108" t="s">
        <v>340</v>
      </c>
      <c r="D24" s="24"/>
      <c r="E24" s="24"/>
      <c r="F24" s="24"/>
      <c r="R24" s="135"/>
      <c r="S24" s="120"/>
      <c r="T24" s="120"/>
      <c r="U24" s="120"/>
      <c r="V24" s="120"/>
      <c r="W24" s="120"/>
      <c r="X24" s="120"/>
      <c r="Y24" s="120"/>
      <c r="Z24" s="120"/>
    </row>
    <row r="25" spans="1:26" s="33" customFormat="1" ht="20.25" customHeight="1">
      <c r="A25" s="120"/>
      <c r="B25" s="131"/>
      <c r="C25" s="24" t="s">
        <v>341</v>
      </c>
      <c r="D25" s="24"/>
      <c r="E25" s="24"/>
      <c r="F25" s="24"/>
      <c r="R25" s="135"/>
      <c r="S25" s="120"/>
      <c r="T25" s="120"/>
      <c r="U25" s="120"/>
      <c r="V25" s="120"/>
      <c r="W25" s="120"/>
      <c r="X25" s="120"/>
      <c r="Y25" s="120"/>
      <c r="Z25" s="120"/>
    </row>
    <row r="26" spans="1:26" s="33" customFormat="1" ht="20.25" customHeight="1">
      <c r="A26" s="120"/>
      <c r="B26" s="131"/>
      <c r="C26" s="24" t="s">
        <v>342</v>
      </c>
      <c r="D26" s="24"/>
      <c r="E26" s="24"/>
      <c r="F26" s="24"/>
      <c r="R26" s="135"/>
      <c r="S26" s="120"/>
      <c r="T26" s="120"/>
      <c r="U26" s="120"/>
      <c r="V26" s="120"/>
      <c r="W26" s="120"/>
      <c r="X26" s="120"/>
      <c r="Y26" s="120"/>
      <c r="Z26" s="120"/>
    </row>
    <row r="27" spans="1:26" s="33" customFormat="1" ht="20.25" customHeight="1">
      <c r="A27" s="120"/>
      <c r="B27" s="131"/>
      <c r="C27" s="24" t="s">
        <v>343</v>
      </c>
      <c r="D27" s="24"/>
      <c r="E27" s="24"/>
      <c r="F27" s="24"/>
      <c r="R27" s="135"/>
      <c r="S27" s="120"/>
      <c r="T27" s="120"/>
      <c r="U27" s="120"/>
      <c r="V27" s="120"/>
      <c r="W27" s="120"/>
      <c r="X27" s="120"/>
      <c r="Y27" s="120"/>
      <c r="Z27" s="120"/>
    </row>
    <row r="28" spans="1:26" ht="13.35" customHeight="1">
      <c r="A28" s="119"/>
      <c r="B28" s="132"/>
      <c r="C28" s="26"/>
      <c r="D28" s="29"/>
      <c r="E28" s="40"/>
      <c r="F28" s="41"/>
      <c r="G28" s="42"/>
      <c r="H28" s="42"/>
      <c r="I28" s="26"/>
      <c r="J28" s="26"/>
      <c r="K28" s="26"/>
      <c r="L28" s="26"/>
      <c r="M28" s="26"/>
      <c r="N28" s="26"/>
      <c r="O28" s="26"/>
      <c r="P28" s="26"/>
      <c r="Q28" s="26"/>
      <c r="R28" s="130"/>
      <c r="S28" s="121"/>
      <c r="T28" s="121"/>
      <c r="U28" s="119"/>
      <c r="V28" s="119"/>
      <c r="W28" s="119"/>
      <c r="X28" s="119"/>
      <c r="Y28" s="119"/>
      <c r="Z28" s="119"/>
    </row>
    <row r="29" spans="1:26" ht="13.35" customHeight="1">
      <c r="A29" s="119"/>
      <c r="B29" s="133"/>
      <c r="C29" s="56"/>
      <c r="D29" s="55"/>
      <c r="E29" s="55"/>
      <c r="F29" s="55"/>
      <c r="G29" s="55"/>
      <c r="H29" s="55"/>
      <c r="I29" s="55"/>
      <c r="J29" s="55"/>
      <c r="K29" s="55"/>
      <c r="L29" s="54"/>
      <c r="M29" s="54"/>
      <c r="N29" s="54"/>
      <c r="O29" s="54"/>
      <c r="P29" s="55"/>
      <c r="Q29" s="54"/>
      <c r="R29" s="134"/>
      <c r="S29" s="119"/>
      <c r="T29" s="119"/>
      <c r="U29" s="119"/>
      <c r="V29" s="119"/>
      <c r="W29" s="119"/>
      <c r="X29" s="119"/>
      <c r="Y29" s="119"/>
      <c r="Z29" s="119"/>
    </row>
    <row r="30" spans="1:26" ht="13.35" customHeight="1">
      <c r="A30" s="119"/>
      <c r="B30" s="129"/>
      <c r="C30" s="28"/>
      <c r="D30" s="26"/>
      <c r="E30" s="26"/>
      <c r="F30" s="26"/>
      <c r="G30" s="26"/>
      <c r="H30" s="26"/>
      <c r="I30" s="26"/>
      <c r="J30" s="26"/>
      <c r="K30" s="26"/>
      <c r="P30" s="26"/>
      <c r="R30" s="130"/>
      <c r="S30" s="119"/>
      <c r="T30" s="119"/>
      <c r="U30" s="119"/>
      <c r="V30" s="119"/>
      <c r="W30" s="119"/>
      <c r="X30" s="119"/>
      <c r="Y30" s="119"/>
      <c r="Z30" s="119"/>
    </row>
    <row r="31" spans="1:26" s="33" customFormat="1" ht="20.25" customHeight="1">
      <c r="A31" s="120"/>
      <c r="B31" s="136"/>
      <c r="C31" s="25" t="s">
        <v>344</v>
      </c>
      <c r="R31" s="138"/>
      <c r="S31" s="121"/>
      <c r="T31" s="121"/>
      <c r="U31" s="121"/>
      <c r="V31" s="120"/>
      <c r="W31" s="120"/>
      <c r="X31" s="120"/>
      <c r="Y31" s="120"/>
      <c r="Z31" s="120"/>
    </row>
    <row r="32" spans="1:26" s="33" customFormat="1" ht="21" customHeight="1">
      <c r="A32" s="120"/>
      <c r="B32" s="136"/>
      <c r="C32" s="24" t="s">
        <v>345</v>
      </c>
      <c r="R32" s="138"/>
      <c r="S32" s="121"/>
      <c r="T32" s="121"/>
      <c r="U32" s="121"/>
      <c r="V32" s="120"/>
      <c r="W32" s="120"/>
      <c r="X32" s="120"/>
      <c r="Y32" s="120"/>
      <c r="Z32" s="120"/>
    </row>
    <row r="33" spans="1:26" s="273" customFormat="1" ht="21" customHeight="1">
      <c r="A33" s="271"/>
      <c r="B33" s="272"/>
      <c r="C33" s="24" t="s">
        <v>42</v>
      </c>
      <c r="D33"/>
      <c r="R33" s="274"/>
      <c r="S33" s="271"/>
      <c r="T33" s="271"/>
      <c r="U33" s="271"/>
      <c r="V33" s="271"/>
      <c r="W33" s="271"/>
      <c r="X33" s="271"/>
      <c r="Y33" s="271"/>
      <c r="Z33" s="271"/>
    </row>
    <row r="34" spans="1:26" s="273" customFormat="1" ht="21" customHeight="1">
      <c r="A34" s="271"/>
      <c r="B34" s="272"/>
      <c r="C34" s="24" t="s">
        <v>43</v>
      </c>
      <c r="D34"/>
      <c r="R34" s="274"/>
      <c r="S34" s="271"/>
      <c r="T34" s="271"/>
      <c r="U34" s="271"/>
      <c r="V34" s="271"/>
      <c r="W34" s="271"/>
      <c r="X34" s="271"/>
      <c r="Y34" s="271"/>
      <c r="Z34" s="271"/>
    </row>
    <row r="35" spans="1:26" s="33" customFormat="1" ht="10.5" customHeight="1">
      <c r="A35" s="120"/>
      <c r="B35" s="136"/>
      <c r="R35" s="138"/>
      <c r="S35" s="121"/>
      <c r="T35" s="121"/>
      <c r="U35" s="121"/>
      <c r="V35" s="120"/>
      <c r="W35" s="120"/>
      <c r="X35" s="120"/>
      <c r="Y35" s="120"/>
      <c r="Z35" s="120"/>
    </row>
    <row r="36" spans="1:26" s="33" customFormat="1" ht="20.25" customHeight="1">
      <c r="A36" s="120"/>
      <c r="B36" s="136"/>
      <c r="D36" s="196" t="s">
        <v>18</v>
      </c>
      <c r="E36" s="27"/>
      <c r="F36" s="192" t="s">
        <v>44</v>
      </c>
      <c r="R36" s="138"/>
      <c r="S36" s="121"/>
      <c r="T36" s="121"/>
      <c r="U36" s="121"/>
      <c r="V36" s="120"/>
      <c r="W36" s="120"/>
      <c r="X36" s="120"/>
      <c r="Y36" s="120"/>
      <c r="Z36" s="120"/>
    </row>
    <row r="37" spans="1:26" s="57" customFormat="1" ht="27" customHeight="1">
      <c r="A37" s="124"/>
      <c r="B37" s="139"/>
      <c r="C37" s="493"/>
      <c r="D37" s="494"/>
      <c r="E37" s="194" t="s">
        <v>45</v>
      </c>
      <c r="F37" s="194" t="s">
        <v>46</v>
      </c>
      <c r="G37" s="194" t="s">
        <v>47</v>
      </c>
      <c r="H37" s="194" t="s">
        <v>48</v>
      </c>
      <c r="I37" s="194" t="s">
        <v>49</v>
      </c>
      <c r="J37" s="194" t="s">
        <v>50</v>
      </c>
      <c r="K37" s="194" t="s">
        <v>51</v>
      </c>
      <c r="L37" s="194" t="s">
        <v>52</v>
      </c>
      <c r="M37" s="194" t="s">
        <v>53</v>
      </c>
      <c r="N37" s="194" t="s">
        <v>54</v>
      </c>
      <c r="O37" s="194" t="s">
        <v>55</v>
      </c>
      <c r="P37" s="194" t="s">
        <v>56</v>
      </c>
      <c r="Q37" s="486" t="s">
        <v>57</v>
      </c>
      <c r="R37" s="487"/>
      <c r="S37" s="125"/>
      <c r="T37" s="125"/>
      <c r="U37" s="125"/>
      <c r="V37" s="124"/>
      <c r="W37" s="124"/>
      <c r="X37" s="124"/>
      <c r="Y37" s="124"/>
      <c r="Z37" s="124"/>
    </row>
    <row r="38" spans="1:26" ht="43.35" customHeight="1">
      <c r="A38" s="119"/>
      <c r="B38" s="131"/>
      <c r="C38" s="492" t="s">
        <v>58</v>
      </c>
      <c r="D38" s="533"/>
      <c r="E38" s="268" t="s">
        <v>59</v>
      </c>
      <c r="F38" s="268" t="s">
        <v>59</v>
      </c>
      <c r="G38" s="268" t="s">
        <v>59</v>
      </c>
      <c r="H38" s="268" t="s">
        <v>59</v>
      </c>
      <c r="I38" s="268" t="s">
        <v>59</v>
      </c>
      <c r="J38" s="268" t="s">
        <v>59</v>
      </c>
      <c r="K38" s="268" t="s">
        <v>59</v>
      </c>
      <c r="L38" s="268" t="s">
        <v>59</v>
      </c>
      <c r="M38" s="268" t="s">
        <v>59</v>
      </c>
      <c r="N38" s="268" t="s">
        <v>59</v>
      </c>
      <c r="O38" s="268" t="s">
        <v>59</v>
      </c>
      <c r="P38" s="268" t="s">
        <v>59</v>
      </c>
      <c r="Q38" s="488" t="s">
        <v>346</v>
      </c>
      <c r="R38" s="489"/>
      <c r="S38" s="121"/>
      <c r="T38" s="121"/>
      <c r="U38" s="121"/>
      <c r="V38" s="119"/>
      <c r="W38" s="119"/>
      <c r="X38" s="119"/>
      <c r="Y38" s="119"/>
      <c r="Z38" s="119"/>
    </row>
    <row r="39" spans="1:26" ht="43.35" customHeight="1">
      <c r="A39" s="119"/>
      <c r="B39" s="131"/>
      <c r="C39" s="490" t="s">
        <v>61</v>
      </c>
      <c r="D39" s="491"/>
      <c r="E39" s="268" t="s">
        <v>59</v>
      </c>
      <c r="F39" s="268" t="s">
        <v>59</v>
      </c>
      <c r="G39" s="268" t="s">
        <v>59</v>
      </c>
      <c r="H39" s="268" t="s">
        <v>59</v>
      </c>
      <c r="I39" s="268" t="s">
        <v>59</v>
      </c>
      <c r="J39" s="268" t="s">
        <v>59</v>
      </c>
      <c r="K39" s="268" t="s">
        <v>59</v>
      </c>
      <c r="L39" s="268" t="s">
        <v>59</v>
      </c>
      <c r="M39" s="268" t="s">
        <v>59</v>
      </c>
      <c r="N39" s="268" t="s">
        <v>59</v>
      </c>
      <c r="O39" s="268" t="s">
        <v>59</v>
      </c>
      <c r="P39" s="268" t="s">
        <v>59</v>
      </c>
      <c r="Q39" s="488" t="s">
        <v>347</v>
      </c>
      <c r="R39" s="489"/>
      <c r="S39" s="121"/>
      <c r="T39" s="121"/>
      <c r="U39" s="121"/>
      <c r="V39" s="119"/>
      <c r="W39" s="119"/>
      <c r="X39" s="119"/>
      <c r="Y39" s="119"/>
      <c r="Z39" s="119"/>
    </row>
    <row r="40" spans="1:26" ht="43.35" customHeight="1">
      <c r="A40" s="119"/>
      <c r="B40" s="131"/>
      <c r="C40" s="490" t="s">
        <v>63</v>
      </c>
      <c r="D40" s="491"/>
      <c r="E40" s="268" t="s">
        <v>59</v>
      </c>
      <c r="F40" s="268" t="s">
        <v>59</v>
      </c>
      <c r="G40" s="268" t="s">
        <v>59</v>
      </c>
      <c r="H40" s="268" t="s">
        <v>59</v>
      </c>
      <c r="I40" s="268" t="s">
        <v>59</v>
      </c>
      <c r="J40" s="268" t="s">
        <v>59</v>
      </c>
      <c r="K40" s="268" t="s">
        <v>59</v>
      </c>
      <c r="L40" s="268" t="s">
        <v>59</v>
      </c>
      <c r="M40" s="268" t="s">
        <v>59</v>
      </c>
      <c r="N40" s="268" t="s">
        <v>59</v>
      </c>
      <c r="O40" s="268" t="s">
        <v>59</v>
      </c>
      <c r="P40" s="268" t="s">
        <v>59</v>
      </c>
      <c r="Q40" s="488" t="s">
        <v>348</v>
      </c>
      <c r="R40" s="489"/>
      <c r="S40" s="121"/>
      <c r="T40" s="121"/>
      <c r="U40" s="121"/>
      <c r="V40" s="119"/>
      <c r="W40" s="119"/>
      <c r="X40" s="119"/>
      <c r="Y40" s="119"/>
      <c r="Z40" s="119"/>
    </row>
    <row r="41" spans="1:26" ht="13.35" customHeight="1">
      <c r="A41" s="119"/>
      <c r="B41" s="132"/>
      <c r="C41" s="26"/>
      <c r="D41" s="29"/>
      <c r="E41" s="40"/>
      <c r="F41" s="41"/>
      <c r="G41" s="42"/>
      <c r="H41" s="42"/>
      <c r="I41" s="26"/>
      <c r="J41" s="26"/>
      <c r="K41" s="26"/>
      <c r="L41" s="26"/>
      <c r="M41" s="26"/>
      <c r="N41" s="26"/>
      <c r="O41" s="26"/>
      <c r="P41" s="26"/>
      <c r="Q41" s="26"/>
      <c r="R41" s="130"/>
      <c r="S41" s="121"/>
      <c r="T41" s="121"/>
      <c r="U41" s="119"/>
      <c r="V41" s="119"/>
      <c r="W41" s="119"/>
      <c r="X41" s="119"/>
      <c r="Y41" s="119"/>
      <c r="Z41" s="119"/>
    </row>
    <row r="42" spans="1:26" ht="13.35" customHeight="1">
      <c r="A42" s="119"/>
      <c r="B42" s="133"/>
      <c r="C42" s="56"/>
      <c r="D42" s="55"/>
      <c r="E42" s="55"/>
      <c r="F42" s="55"/>
      <c r="G42" s="55"/>
      <c r="H42" s="55"/>
      <c r="I42" s="55"/>
      <c r="J42" s="55"/>
      <c r="K42" s="55"/>
      <c r="L42" s="54"/>
      <c r="M42" s="54"/>
      <c r="N42" s="54"/>
      <c r="O42" s="54"/>
      <c r="P42" s="55"/>
      <c r="Q42" s="54"/>
      <c r="R42" s="134"/>
      <c r="S42" s="119"/>
      <c r="T42" s="119"/>
      <c r="U42" s="119"/>
      <c r="V42" s="119"/>
      <c r="W42" s="119"/>
      <c r="X42" s="119"/>
      <c r="Y42" s="119"/>
      <c r="Z42" s="119"/>
    </row>
    <row r="43" spans="1:26" ht="13.35" customHeight="1">
      <c r="A43" s="119"/>
      <c r="B43" s="129"/>
      <c r="C43" s="28"/>
      <c r="D43" s="26"/>
      <c r="E43" s="26"/>
      <c r="F43" s="26"/>
      <c r="G43" s="26"/>
      <c r="H43" s="26"/>
      <c r="I43" s="26"/>
      <c r="J43" s="26"/>
      <c r="K43" s="26"/>
      <c r="P43" s="26"/>
      <c r="R43" s="130"/>
      <c r="S43" s="119"/>
      <c r="T43" s="119"/>
      <c r="U43" s="119"/>
      <c r="V43" s="119"/>
      <c r="W43" s="119"/>
      <c r="X43" s="119"/>
      <c r="Y43" s="119"/>
      <c r="Z43" s="119"/>
    </row>
    <row r="44" spans="1:26" ht="20.25" customHeight="1">
      <c r="A44" s="119"/>
      <c r="B44" s="129"/>
      <c r="C44" s="25" t="s">
        <v>349</v>
      </c>
      <c r="D44" s="26"/>
      <c r="E44" s="26"/>
      <c r="F44" s="26"/>
      <c r="G44" s="26"/>
      <c r="H44" s="26"/>
      <c r="I44" s="26"/>
      <c r="J44" s="26"/>
      <c r="K44" s="26"/>
      <c r="R44" s="138"/>
      <c r="S44" s="121"/>
      <c r="T44" s="121"/>
      <c r="U44" s="121"/>
      <c r="V44" s="119"/>
      <c r="W44" s="119"/>
      <c r="X44" s="119"/>
      <c r="Y44" s="119"/>
      <c r="Z44" s="119"/>
    </row>
    <row r="45" spans="1:26" s="35" customFormat="1" ht="22.5">
      <c r="A45" s="122"/>
      <c r="B45" s="140"/>
      <c r="C45" s="25" t="s">
        <v>66</v>
      </c>
      <c r="F45" s="34"/>
      <c r="G45" s="34"/>
      <c r="H45" s="34"/>
      <c r="I45" s="34"/>
      <c r="J45" s="34"/>
      <c r="K45" s="34"/>
      <c r="P45" s="34"/>
      <c r="R45" s="141"/>
      <c r="S45" s="122"/>
      <c r="T45" s="122"/>
      <c r="U45" s="122"/>
      <c r="V45" s="122"/>
      <c r="W45" s="122"/>
      <c r="X45" s="122"/>
      <c r="Y45" s="122"/>
      <c r="Z45" s="122"/>
    </row>
    <row r="46" spans="1:26" s="35" customFormat="1" ht="22.5">
      <c r="A46" s="122"/>
      <c r="B46" s="140"/>
      <c r="C46" s="25" t="s">
        <v>67</v>
      </c>
      <c r="F46" s="34"/>
      <c r="G46" s="34"/>
      <c r="H46" s="34"/>
      <c r="I46" s="34"/>
      <c r="J46" s="34"/>
      <c r="K46" s="34"/>
      <c r="P46" s="34"/>
      <c r="R46" s="141"/>
      <c r="S46" s="122"/>
      <c r="T46" s="122"/>
      <c r="U46" s="122"/>
      <c r="V46" s="122"/>
      <c r="W46" s="122"/>
      <c r="X46" s="122"/>
      <c r="Y46" s="122"/>
      <c r="Z46" s="122"/>
    </row>
    <row r="47" spans="1:26" s="35" customFormat="1" ht="22.5">
      <c r="A47" s="122"/>
      <c r="B47" s="140"/>
      <c r="C47" s="25" t="s">
        <v>350</v>
      </c>
      <c r="F47" s="34"/>
      <c r="G47" s="34"/>
      <c r="H47" s="34"/>
      <c r="I47" s="34"/>
      <c r="J47" s="34"/>
      <c r="K47" s="34"/>
      <c r="P47" s="34"/>
      <c r="R47" s="141"/>
      <c r="S47" s="122"/>
      <c r="T47" s="122"/>
      <c r="U47" s="122"/>
      <c r="V47" s="122"/>
      <c r="W47" s="122"/>
      <c r="X47" s="122"/>
      <c r="Y47" s="122"/>
      <c r="Z47" s="122"/>
    </row>
    <row r="48" spans="1:26" s="35" customFormat="1" ht="22.5">
      <c r="A48" s="122"/>
      <c r="B48" s="140"/>
      <c r="C48" s="25" t="s">
        <v>69</v>
      </c>
      <c r="F48" s="34"/>
      <c r="G48" s="34"/>
      <c r="H48" s="34"/>
      <c r="I48" s="34"/>
      <c r="J48" s="34"/>
      <c r="K48" s="34"/>
      <c r="P48" s="34"/>
      <c r="R48" s="141"/>
      <c r="S48" s="122"/>
      <c r="T48" s="122"/>
      <c r="U48" s="122"/>
      <c r="V48" s="122"/>
      <c r="W48" s="122"/>
      <c r="X48" s="122"/>
      <c r="Y48" s="122"/>
      <c r="Z48" s="122"/>
    </row>
    <row r="49" spans="1:26" s="35" customFormat="1" ht="22.5">
      <c r="A49" s="122"/>
      <c r="B49" s="140"/>
      <c r="C49" s="25" t="s">
        <v>70</v>
      </c>
      <c r="F49" s="34"/>
      <c r="G49" s="34"/>
      <c r="H49" s="34"/>
      <c r="I49" s="34"/>
      <c r="J49" s="34"/>
      <c r="K49" s="34"/>
      <c r="P49" s="34"/>
      <c r="R49" s="141"/>
      <c r="S49" s="122"/>
      <c r="T49" s="122"/>
      <c r="U49" s="122"/>
      <c r="V49" s="122"/>
      <c r="W49" s="122"/>
      <c r="X49" s="122"/>
      <c r="Y49" s="122"/>
      <c r="Z49" s="122"/>
    </row>
    <row r="50" spans="1:26" s="35" customFormat="1" ht="22.5">
      <c r="A50" s="122"/>
      <c r="B50" s="140"/>
      <c r="C50" s="25" t="s">
        <v>639</v>
      </c>
      <c r="F50" s="34"/>
      <c r="G50" s="34"/>
      <c r="H50" s="34"/>
      <c r="I50" s="34"/>
      <c r="J50" s="34"/>
      <c r="K50" s="34"/>
      <c r="P50" s="34"/>
      <c r="R50" s="141"/>
      <c r="S50" s="122"/>
      <c r="T50" s="122"/>
      <c r="U50" s="122"/>
      <c r="V50" s="122"/>
      <c r="W50" s="122"/>
      <c r="X50" s="122"/>
      <c r="Y50" s="122"/>
      <c r="Z50" s="122"/>
    </row>
    <row r="51" spans="1:26" s="35" customFormat="1" ht="22.5">
      <c r="A51" s="122"/>
      <c r="B51" s="140"/>
      <c r="C51" s="25" t="s">
        <v>640</v>
      </c>
      <c r="F51" s="34"/>
      <c r="G51" s="34"/>
      <c r="H51" s="34"/>
      <c r="I51" s="34"/>
      <c r="J51" s="34"/>
      <c r="K51" s="34"/>
      <c r="P51" s="34"/>
      <c r="R51" s="141"/>
      <c r="S51" s="122"/>
      <c r="T51" s="122"/>
      <c r="U51" s="122"/>
      <c r="V51" s="122"/>
      <c r="W51" s="122"/>
      <c r="X51" s="122"/>
      <c r="Y51" s="122"/>
      <c r="Z51" s="122"/>
    </row>
    <row r="52" spans="1:26" s="35" customFormat="1" ht="22.5">
      <c r="A52" s="122"/>
      <c r="B52" s="140"/>
      <c r="C52" s="25" t="s">
        <v>758</v>
      </c>
      <c r="F52" s="34"/>
      <c r="G52" s="34"/>
      <c r="H52" s="34"/>
      <c r="I52" s="34"/>
      <c r="J52" s="34"/>
      <c r="K52" s="34"/>
      <c r="P52" s="34"/>
      <c r="R52" s="141"/>
      <c r="S52" s="122"/>
      <c r="T52" s="122"/>
      <c r="U52" s="122"/>
      <c r="V52" s="122"/>
      <c r="W52" s="122"/>
      <c r="X52" s="122"/>
      <c r="Y52" s="122"/>
      <c r="Z52" s="122"/>
    </row>
    <row r="53" spans="1:26" s="35" customFormat="1" ht="22.5">
      <c r="A53" s="122"/>
      <c r="B53" s="140"/>
      <c r="C53" s="25" t="s">
        <v>759</v>
      </c>
      <c r="F53" s="34"/>
      <c r="G53" s="34"/>
      <c r="H53" s="34"/>
      <c r="I53" s="34"/>
      <c r="J53" s="34"/>
      <c r="K53" s="34"/>
      <c r="P53" s="34"/>
      <c r="R53" s="141"/>
      <c r="S53" s="122"/>
      <c r="T53" s="122"/>
      <c r="U53" s="122"/>
      <c r="V53" s="122"/>
      <c r="W53" s="122"/>
      <c r="X53" s="122"/>
      <c r="Y53" s="122"/>
      <c r="Z53" s="122"/>
    </row>
    <row r="54" spans="1:26" s="35" customFormat="1" ht="14.45" customHeight="1">
      <c r="A54" s="122"/>
      <c r="B54" s="140"/>
      <c r="F54" s="34"/>
      <c r="G54" s="34"/>
      <c r="H54" s="34"/>
      <c r="I54" s="34"/>
      <c r="J54" s="34"/>
      <c r="K54" s="34"/>
      <c r="P54" s="34"/>
      <c r="R54" s="141"/>
      <c r="S54" s="122"/>
      <c r="T54" s="122"/>
      <c r="U54" s="122"/>
      <c r="V54" s="122"/>
      <c r="W54" s="122"/>
      <c r="X54" s="122"/>
      <c r="Y54" s="122"/>
      <c r="Z54" s="122"/>
    </row>
    <row r="55" spans="1:26" ht="26.1" customHeight="1">
      <c r="A55" s="119"/>
      <c r="B55" s="131"/>
      <c r="C55" s="25"/>
      <c r="D55" s="196" t="s">
        <v>18</v>
      </c>
      <c r="E55" s="27"/>
      <c r="F55" s="192" t="s">
        <v>19</v>
      </c>
      <c r="G55" s="29"/>
      <c r="H55" s="29"/>
      <c r="I55" s="26"/>
      <c r="K55" s="29"/>
      <c r="L55" s="29"/>
      <c r="M55" s="29"/>
      <c r="N55" s="31"/>
      <c r="O55" s="26"/>
      <c r="P55" s="26"/>
      <c r="Q55" s="26"/>
      <c r="R55" s="142"/>
      <c r="S55" s="119"/>
      <c r="T55" s="119"/>
      <c r="U55" s="119"/>
      <c r="V55" s="119"/>
      <c r="W55" s="119"/>
      <c r="X55" s="119"/>
      <c r="Y55" s="119"/>
      <c r="Z55" s="119"/>
    </row>
    <row r="56" spans="1:26" ht="25.35" customHeight="1">
      <c r="A56" s="119"/>
      <c r="B56" s="131"/>
      <c r="C56" s="497" t="s">
        <v>71</v>
      </c>
      <c r="D56" s="497"/>
      <c r="E56" s="49" t="s">
        <v>45</v>
      </c>
      <c r="F56" s="49" t="s">
        <v>46</v>
      </c>
      <c r="G56" s="49" t="s">
        <v>47</v>
      </c>
      <c r="H56" s="49" t="s">
        <v>48</v>
      </c>
      <c r="I56" s="49" t="s">
        <v>49</v>
      </c>
      <c r="J56" s="49" t="s">
        <v>50</v>
      </c>
      <c r="K56" s="49" t="s">
        <v>51</v>
      </c>
      <c r="L56" s="49" t="s">
        <v>52</v>
      </c>
      <c r="M56" s="49" t="s">
        <v>53</v>
      </c>
      <c r="N56" s="49" t="s">
        <v>54</v>
      </c>
      <c r="O56" s="49" t="s">
        <v>55</v>
      </c>
      <c r="P56" s="49" t="s">
        <v>56</v>
      </c>
      <c r="Q56" s="49" t="s">
        <v>72</v>
      </c>
      <c r="R56" s="130"/>
      <c r="S56" s="119"/>
      <c r="T56" s="119"/>
      <c r="U56" s="119"/>
      <c r="V56" s="119"/>
      <c r="W56" s="119"/>
      <c r="X56" s="119"/>
      <c r="Y56" s="119"/>
      <c r="Z56" s="119"/>
    </row>
    <row r="57" spans="1:26" ht="21" customHeight="1">
      <c r="A57" s="119"/>
      <c r="B57" s="131"/>
      <c r="C57" s="451" t="s">
        <v>73</v>
      </c>
      <c r="D57" s="451"/>
      <c r="E57" s="268" t="s">
        <v>59</v>
      </c>
      <c r="F57" s="268" t="s">
        <v>59</v>
      </c>
      <c r="G57" s="268" t="s">
        <v>59</v>
      </c>
      <c r="H57" s="268" t="s">
        <v>59</v>
      </c>
      <c r="I57" s="268" t="s">
        <v>59</v>
      </c>
      <c r="J57" s="268" t="s">
        <v>59</v>
      </c>
      <c r="K57" s="268" t="s">
        <v>59</v>
      </c>
      <c r="L57" s="268" t="s">
        <v>59</v>
      </c>
      <c r="M57" s="268" t="s">
        <v>59</v>
      </c>
      <c r="N57" s="268" t="s">
        <v>59</v>
      </c>
      <c r="O57" s="268" t="s">
        <v>59</v>
      </c>
      <c r="P57" s="268" t="s">
        <v>59</v>
      </c>
      <c r="Q57" s="118"/>
      <c r="R57" s="130"/>
      <c r="S57" s="119"/>
      <c r="T57" s="119"/>
      <c r="U57" s="119"/>
      <c r="V57" s="119"/>
      <c r="W57" s="119"/>
      <c r="X57" s="119"/>
      <c r="Y57" s="119"/>
      <c r="Z57" s="119"/>
    </row>
    <row r="58" spans="1:26" ht="22.5" customHeight="1">
      <c r="A58" s="119"/>
      <c r="B58" s="131"/>
      <c r="C58" s="497" t="s">
        <v>351</v>
      </c>
      <c r="D58" s="497"/>
      <c r="E58" s="58">
        <f>メンテナンス用_勤務日数!C44</f>
        <v>20</v>
      </c>
      <c r="F58" s="58">
        <f>メンテナンス用_勤務日数!D44</f>
        <v>20</v>
      </c>
      <c r="G58" s="58">
        <f>メンテナンス用_勤務日数!E44</f>
        <v>22</v>
      </c>
      <c r="H58" s="58">
        <f>メンテナンス用_勤務日数!F44</f>
        <v>20</v>
      </c>
      <c r="I58" s="58">
        <f>メンテナンス用_勤務日数!G44</f>
        <v>22</v>
      </c>
      <c r="J58" s="58">
        <f>メンテナンス用_勤務日数!H44</f>
        <v>20</v>
      </c>
      <c r="K58" s="58">
        <f>メンテナンス用_勤務日数!I44</f>
        <v>21</v>
      </c>
      <c r="L58" s="58">
        <f>メンテナンス用_勤務日数!J44</f>
        <v>20</v>
      </c>
      <c r="M58" s="58">
        <f>メンテナンス用_勤務日数!K44</f>
        <v>20</v>
      </c>
      <c r="N58" s="58">
        <f>メンテナンス用_勤務日数!L44</f>
        <v>19</v>
      </c>
      <c r="O58" s="58">
        <f>メンテナンス用_勤務日数!M44</f>
        <v>19</v>
      </c>
      <c r="P58" s="58">
        <f>メンテナンス用_勤務日数!N44</f>
        <v>20</v>
      </c>
      <c r="Q58" s="115">
        <f>SUM(E58:P58)</f>
        <v>243</v>
      </c>
      <c r="R58" s="130"/>
      <c r="S58" s="119"/>
      <c r="T58" s="119"/>
      <c r="U58" s="119"/>
      <c r="V58" s="119"/>
      <c r="W58" s="119"/>
      <c r="X58" s="119"/>
      <c r="Y58" s="119"/>
      <c r="Z58" s="119"/>
    </row>
    <row r="59" spans="1:26" ht="22.5" customHeight="1">
      <c r="A59" s="119"/>
      <c r="B59" s="131"/>
      <c r="C59" s="497" t="s">
        <v>75</v>
      </c>
      <c r="D59" s="497"/>
      <c r="E59" s="58">
        <f>メンテナンス用_勤務日数!C53</f>
        <v>120</v>
      </c>
      <c r="F59" s="58">
        <f>メンテナンス用_勤務日数!D53</f>
        <v>120</v>
      </c>
      <c r="G59" s="58">
        <f>メンテナンス用_勤務日数!E53</f>
        <v>132</v>
      </c>
      <c r="H59" s="58">
        <f>メンテナンス用_勤務日数!F53</f>
        <v>120</v>
      </c>
      <c r="I59" s="58">
        <f>メンテナンス用_勤務日数!G53</f>
        <v>132</v>
      </c>
      <c r="J59" s="58">
        <f>メンテナンス用_勤務日数!H53</f>
        <v>120</v>
      </c>
      <c r="K59" s="58">
        <f>メンテナンス用_勤務日数!I53</f>
        <v>126</v>
      </c>
      <c r="L59" s="58">
        <f>メンテナンス用_勤務日数!J53</f>
        <v>120</v>
      </c>
      <c r="M59" s="58">
        <f>メンテナンス用_勤務日数!K53</f>
        <v>120</v>
      </c>
      <c r="N59" s="58">
        <f>メンテナンス用_勤務日数!L53</f>
        <v>114</v>
      </c>
      <c r="O59" s="58">
        <f>メンテナンス用_勤務日数!M53</f>
        <v>114</v>
      </c>
      <c r="P59" s="58">
        <f>メンテナンス用_勤務日数!N53</f>
        <v>120</v>
      </c>
      <c r="Q59" s="115">
        <f>SUM(E59:P59)</f>
        <v>1458</v>
      </c>
      <c r="R59" s="130"/>
      <c r="S59" s="119"/>
      <c r="T59" s="119"/>
      <c r="U59" s="119"/>
      <c r="V59" s="119"/>
      <c r="W59" s="119"/>
      <c r="X59" s="119"/>
      <c r="Y59" s="119"/>
      <c r="Z59" s="119"/>
    </row>
    <row r="60" spans="1:26" ht="22.5" customHeight="1">
      <c r="A60" s="119"/>
      <c r="B60" s="131"/>
      <c r="C60" s="504" t="s">
        <v>76</v>
      </c>
      <c r="D60" s="193" t="s">
        <v>77</v>
      </c>
      <c r="E60" s="275">
        <v>0</v>
      </c>
      <c r="F60" s="275">
        <v>0</v>
      </c>
      <c r="G60" s="275">
        <v>0</v>
      </c>
      <c r="H60" s="275">
        <v>0</v>
      </c>
      <c r="I60" s="275">
        <v>0</v>
      </c>
      <c r="J60" s="275">
        <v>0</v>
      </c>
      <c r="K60" s="275">
        <v>0</v>
      </c>
      <c r="L60" s="275">
        <v>0</v>
      </c>
      <c r="M60" s="275">
        <v>0</v>
      </c>
      <c r="N60" s="275">
        <v>0</v>
      </c>
      <c r="O60" s="275">
        <v>0</v>
      </c>
      <c r="P60" s="275">
        <v>0</v>
      </c>
      <c r="Q60" s="116">
        <f t="shared" ref="Q60" si="0">SUM(E60:P60)</f>
        <v>0</v>
      </c>
      <c r="R60" s="130"/>
      <c r="S60" s="119"/>
      <c r="T60" s="119"/>
      <c r="U60" s="119"/>
      <c r="V60" s="119"/>
      <c r="W60" s="119"/>
      <c r="X60" s="119"/>
      <c r="Y60" s="119"/>
      <c r="Z60" s="119"/>
    </row>
    <row r="61" spans="1:26" ht="22.5" customHeight="1">
      <c r="A61" s="119"/>
      <c r="B61" s="131"/>
      <c r="C61" s="505"/>
      <c r="D61" s="193" t="s">
        <v>78</v>
      </c>
      <c r="E61" s="37">
        <f>E60*E62</f>
        <v>0</v>
      </c>
      <c r="F61" s="37">
        <f t="shared" ref="F61:P61" si="1">F60*F62</f>
        <v>0</v>
      </c>
      <c r="G61" s="37">
        <f t="shared" si="1"/>
        <v>0</v>
      </c>
      <c r="H61" s="37">
        <f t="shared" si="1"/>
        <v>0</v>
      </c>
      <c r="I61" s="37">
        <f t="shared" si="1"/>
        <v>0</v>
      </c>
      <c r="J61" s="37">
        <f t="shared" si="1"/>
        <v>0</v>
      </c>
      <c r="K61" s="37">
        <f t="shared" si="1"/>
        <v>0</v>
      </c>
      <c r="L61" s="37">
        <f t="shared" si="1"/>
        <v>0</v>
      </c>
      <c r="M61" s="37">
        <f t="shared" si="1"/>
        <v>0</v>
      </c>
      <c r="N61" s="37">
        <f t="shared" si="1"/>
        <v>0</v>
      </c>
      <c r="O61" s="37">
        <f t="shared" si="1"/>
        <v>0</v>
      </c>
      <c r="P61" s="37">
        <f t="shared" si="1"/>
        <v>0</v>
      </c>
      <c r="Q61" s="116">
        <f>SUM(E61:P61)</f>
        <v>0</v>
      </c>
      <c r="R61" s="130"/>
      <c r="S61" s="119"/>
      <c r="T61" s="119"/>
      <c r="U61" s="119"/>
      <c r="V61" s="119"/>
      <c r="W61" s="119"/>
      <c r="X61" s="119"/>
      <c r="Y61" s="119"/>
      <c r="Z61" s="119"/>
    </row>
    <row r="62" spans="1:26" ht="22.5" customHeight="1">
      <c r="A62" s="119"/>
      <c r="B62" s="131"/>
      <c r="C62" s="501" t="s">
        <v>79</v>
      </c>
      <c r="D62" s="194" t="s">
        <v>326</v>
      </c>
      <c r="E62" s="59">
        <f>$E$15</f>
        <v>1160</v>
      </c>
      <c r="F62" s="59">
        <f t="shared" ref="F62:P62" si="2">$E$15</f>
        <v>1160</v>
      </c>
      <c r="G62" s="59">
        <f t="shared" si="2"/>
        <v>1160</v>
      </c>
      <c r="H62" s="59">
        <f t="shared" si="2"/>
        <v>1160</v>
      </c>
      <c r="I62" s="59">
        <f t="shared" si="2"/>
        <v>1160</v>
      </c>
      <c r="J62" s="59">
        <f t="shared" si="2"/>
        <v>1160</v>
      </c>
      <c r="K62" s="59">
        <f t="shared" si="2"/>
        <v>1160</v>
      </c>
      <c r="L62" s="59">
        <f t="shared" si="2"/>
        <v>1160</v>
      </c>
      <c r="M62" s="59">
        <f t="shared" si="2"/>
        <v>1160</v>
      </c>
      <c r="N62" s="59">
        <f t="shared" si="2"/>
        <v>1160</v>
      </c>
      <c r="O62" s="59">
        <f t="shared" si="2"/>
        <v>1160</v>
      </c>
      <c r="P62" s="59">
        <f t="shared" si="2"/>
        <v>1160</v>
      </c>
      <c r="Q62" s="111" t="s">
        <v>81</v>
      </c>
      <c r="R62" s="130"/>
      <c r="S62" s="119"/>
      <c r="T62" s="119"/>
      <c r="U62" s="119"/>
      <c r="V62" s="119"/>
      <c r="W62" s="119"/>
      <c r="X62" s="119"/>
      <c r="Y62" s="119"/>
      <c r="Z62" s="119"/>
    </row>
    <row r="63" spans="1:26" s="32" customFormat="1" ht="22.5" customHeight="1">
      <c r="A63" s="123"/>
      <c r="B63" s="143"/>
      <c r="C63" s="502"/>
      <c r="D63" s="49" t="s">
        <v>82</v>
      </c>
      <c r="E63" s="59">
        <f>E62*E59-E61</f>
        <v>139200</v>
      </c>
      <c r="F63" s="59">
        <f>F62*F59-F61</f>
        <v>139200</v>
      </c>
      <c r="G63" s="59">
        <f>G62*G59-G61</f>
        <v>153120</v>
      </c>
      <c r="H63" s="59">
        <f>H62*H59-H61</f>
        <v>139200</v>
      </c>
      <c r="I63" s="59">
        <f t="shared" ref="I63:P63" si="3">I62*I59-I61</f>
        <v>153120</v>
      </c>
      <c r="J63" s="59">
        <f t="shared" si="3"/>
        <v>139200</v>
      </c>
      <c r="K63" s="59">
        <f t="shared" si="3"/>
        <v>146160</v>
      </c>
      <c r="L63" s="59">
        <f t="shared" si="3"/>
        <v>139200</v>
      </c>
      <c r="M63" s="59">
        <f t="shared" si="3"/>
        <v>139200</v>
      </c>
      <c r="N63" s="59">
        <f t="shared" si="3"/>
        <v>132240</v>
      </c>
      <c r="O63" s="59">
        <f t="shared" si="3"/>
        <v>132240</v>
      </c>
      <c r="P63" s="59">
        <f t="shared" si="3"/>
        <v>139200</v>
      </c>
      <c r="Q63" s="60">
        <f>SUM(E63:P63)</f>
        <v>1691280</v>
      </c>
      <c r="R63" s="144"/>
      <c r="S63" s="123"/>
      <c r="T63" s="123"/>
      <c r="U63" s="123"/>
      <c r="V63" s="123"/>
      <c r="W63" s="123"/>
      <c r="X63" s="123"/>
      <c r="Y63" s="123"/>
      <c r="Z63" s="123"/>
    </row>
    <row r="64" spans="1:26" s="32" customFormat="1" ht="22.5" customHeight="1">
      <c r="A64" s="123"/>
      <c r="B64" s="143"/>
      <c r="C64" s="502"/>
      <c r="D64" s="49" t="s">
        <v>33</v>
      </c>
      <c r="E64" s="59">
        <f>$E$16</f>
        <v>20000</v>
      </c>
      <c r="F64" s="59">
        <f t="shared" ref="F64:P64" si="4">$E$16</f>
        <v>20000</v>
      </c>
      <c r="G64" s="59">
        <f t="shared" si="4"/>
        <v>20000</v>
      </c>
      <c r="H64" s="59">
        <f t="shared" si="4"/>
        <v>20000</v>
      </c>
      <c r="I64" s="59">
        <f t="shared" si="4"/>
        <v>20000</v>
      </c>
      <c r="J64" s="59">
        <f t="shared" si="4"/>
        <v>20000</v>
      </c>
      <c r="K64" s="59">
        <f t="shared" si="4"/>
        <v>20000</v>
      </c>
      <c r="L64" s="59">
        <f t="shared" si="4"/>
        <v>20000</v>
      </c>
      <c r="M64" s="59">
        <f t="shared" si="4"/>
        <v>20000</v>
      </c>
      <c r="N64" s="59">
        <f t="shared" si="4"/>
        <v>20000</v>
      </c>
      <c r="O64" s="59">
        <f t="shared" si="4"/>
        <v>20000</v>
      </c>
      <c r="P64" s="59">
        <f t="shared" si="4"/>
        <v>20000</v>
      </c>
      <c r="Q64" s="60">
        <f>SUM(E64:P64)</f>
        <v>240000</v>
      </c>
      <c r="R64" s="144"/>
      <c r="S64" s="123"/>
      <c r="T64" s="123"/>
      <c r="U64" s="123"/>
      <c r="V64" s="123"/>
      <c r="W64" s="123"/>
      <c r="X64" s="123"/>
      <c r="Y64" s="123"/>
      <c r="Z64" s="123"/>
    </row>
    <row r="65" spans="1:26" s="32" customFormat="1" ht="22.5" customHeight="1">
      <c r="A65" s="123"/>
      <c r="B65" s="143"/>
      <c r="C65" s="502"/>
      <c r="D65" s="49" t="s">
        <v>83</v>
      </c>
      <c r="E65" s="275">
        <v>0</v>
      </c>
      <c r="F65" s="275">
        <v>0</v>
      </c>
      <c r="G65" s="275">
        <v>0</v>
      </c>
      <c r="H65" s="275">
        <v>0</v>
      </c>
      <c r="I65" s="275">
        <v>0</v>
      </c>
      <c r="J65" s="275">
        <v>0</v>
      </c>
      <c r="K65" s="275">
        <v>0</v>
      </c>
      <c r="L65" s="275">
        <v>0</v>
      </c>
      <c r="M65" s="275">
        <v>0</v>
      </c>
      <c r="N65" s="275">
        <v>0</v>
      </c>
      <c r="O65" s="275">
        <v>0</v>
      </c>
      <c r="P65" s="275">
        <v>0</v>
      </c>
      <c r="Q65" s="61">
        <f>SUM(E65:P65)</f>
        <v>0</v>
      </c>
      <c r="R65" s="144"/>
      <c r="S65" s="123"/>
      <c r="T65" s="123"/>
      <c r="U65" s="123"/>
      <c r="V65" s="123"/>
      <c r="W65" s="123"/>
      <c r="X65" s="123"/>
      <c r="Y65" s="123"/>
      <c r="Z65" s="123"/>
    </row>
    <row r="66" spans="1:26" s="32" customFormat="1" ht="22.5" customHeight="1">
      <c r="A66" s="123"/>
      <c r="B66" s="143"/>
      <c r="C66" s="503"/>
      <c r="D66" s="50" t="s">
        <v>84</v>
      </c>
      <c r="E66" s="164">
        <f>IF(E57="無","0",SUM(E63:E65))</f>
        <v>159200</v>
      </c>
      <c r="F66" s="164">
        <f>IF(F57="無","0",SUM(F63:F65))</f>
        <v>159200</v>
      </c>
      <c r="G66" s="164">
        <f t="shared" ref="G66:P66" si="5">IF(G57="無","0",SUM(G63:G65))</f>
        <v>173120</v>
      </c>
      <c r="H66" s="164">
        <f t="shared" si="5"/>
        <v>159200</v>
      </c>
      <c r="I66" s="164">
        <f t="shared" si="5"/>
        <v>173120</v>
      </c>
      <c r="J66" s="164">
        <f t="shared" si="5"/>
        <v>159200</v>
      </c>
      <c r="K66" s="164">
        <f t="shared" si="5"/>
        <v>166160</v>
      </c>
      <c r="L66" s="164">
        <f t="shared" si="5"/>
        <v>159200</v>
      </c>
      <c r="M66" s="164">
        <f t="shared" si="5"/>
        <v>159200</v>
      </c>
      <c r="N66" s="164">
        <f t="shared" si="5"/>
        <v>152240</v>
      </c>
      <c r="O66" s="164">
        <f t="shared" si="5"/>
        <v>152240</v>
      </c>
      <c r="P66" s="164">
        <f t="shared" si="5"/>
        <v>159200</v>
      </c>
      <c r="Q66" s="62">
        <f>SUM(E66:P66)</f>
        <v>1931280</v>
      </c>
      <c r="R66" s="144"/>
      <c r="S66" s="123"/>
      <c r="T66" s="123"/>
      <c r="U66" s="123"/>
      <c r="V66" s="123"/>
      <c r="W66" s="123"/>
      <c r="X66" s="123"/>
      <c r="Y66" s="123"/>
      <c r="Z66" s="123"/>
    </row>
    <row r="67" spans="1:26" s="32" customFormat="1" ht="22.5" customHeight="1">
      <c r="A67" s="123"/>
      <c r="B67" s="143"/>
      <c r="C67" s="472" t="s">
        <v>85</v>
      </c>
      <c r="D67" s="49" t="s">
        <v>86</v>
      </c>
      <c r="E67" s="61">
        <f t="shared" ref="E67:P67" si="6">IF(E38="有",INT(E101*E107/1000/2),0)</f>
        <v>6475</v>
      </c>
      <c r="F67" s="61">
        <f t="shared" si="6"/>
        <v>6475</v>
      </c>
      <c r="G67" s="61">
        <f t="shared" si="6"/>
        <v>6475</v>
      </c>
      <c r="H67" s="61">
        <f t="shared" si="6"/>
        <v>6475</v>
      </c>
      <c r="I67" s="61">
        <f t="shared" si="6"/>
        <v>6475</v>
      </c>
      <c r="J67" s="61">
        <f t="shared" si="6"/>
        <v>6475</v>
      </c>
      <c r="K67" s="61">
        <f>IF(K38="有",INT(K101*K107/1000/2),0)</f>
        <v>6475</v>
      </c>
      <c r="L67" s="61">
        <f t="shared" si="6"/>
        <v>6475</v>
      </c>
      <c r="M67" s="61">
        <f t="shared" si="6"/>
        <v>6475</v>
      </c>
      <c r="N67" s="61">
        <f t="shared" si="6"/>
        <v>6475</v>
      </c>
      <c r="O67" s="61">
        <f t="shared" si="6"/>
        <v>6475</v>
      </c>
      <c r="P67" s="61">
        <f t="shared" si="6"/>
        <v>6475</v>
      </c>
      <c r="Q67" s="61">
        <f>SUM(E67:P67)</f>
        <v>77700</v>
      </c>
      <c r="R67" s="399" t="s">
        <v>18</v>
      </c>
      <c r="S67" s="123"/>
      <c r="T67" s="123"/>
      <c r="U67" s="123"/>
      <c r="V67" s="123"/>
      <c r="W67" s="123"/>
      <c r="X67" s="123"/>
      <c r="Y67" s="123"/>
      <c r="Z67" s="123"/>
    </row>
    <row r="68" spans="1:26" s="32" customFormat="1" ht="22.5" customHeight="1">
      <c r="A68" s="123"/>
      <c r="B68" s="143"/>
      <c r="C68" s="472"/>
      <c r="D68" s="49" t="s">
        <v>87</v>
      </c>
      <c r="E68" s="61">
        <f t="shared" ref="E68:P68" si="7">IF(E38="有",INT(E102*E108/1000/2),0)</f>
        <v>14640</v>
      </c>
      <c r="F68" s="61">
        <f t="shared" si="7"/>
        <v>14640</v>
      </c>
      <c r="G68" s="61">
        <f t="shared" si="7"/>
        <v>14640</v>
      </c>
      <c r="H68" s="61">
        <f t="shared" si="7"/>
        <v>14640</v>
      </c>
      <c r="I68" s="61">
        <f t="shared" si="7"/>
        <v>14640</v>
      </c>
      <c r="J68" s="61">
        <f t="shared" si="7"/>
        <v>14640</v>
      </c>
      <c r="K68" s="61">
        <f t="shared" si="7"/>
        <v>14640</v>
      </c>
      <c r="L68" s="61">
        <f t="shared" si="7"/>
        <v>14640</v>
      </c>
      <c r="M68" s="61">
        <f t="shared" si="7"/>
        <v>14640</v>
      </c>
      <c r="N68" s="61">
        <f t="shared" si="7"/>
        <v>14640</v>
      </c>
      <c r="O68" s="61">
        <f t="shared" si="7"/>
        <v>14640</v>
      </c>
      <c r="P68" s="61">
        <f t="shared" si="7"/>
        <v>14640</v>
      </c>
      <c r="Q68" s="61">
        <f t="shared" ref="Q68:Q73" si="8">SUM(E68:P68)</f>
        <v>175680</v>
      </c>
      <c r="R68" s="144"/>
      <c r="S68" s="123"/>
      <c r="T68" s="123"/>
      <c r="U68" s="123"/>
      <c r="V68" s="123"/>
      <c r="W68" s="123"/>
      <c r="X68" s="123"/>
      <c r="Y68" s="123"/>
      <c r="Z68" s="123"/>
    </row>
    <row r="69" spans="1:26" s="32" customFormat="1" ht="22.5" customHeight="1">
      <c r="A69" s="123"/>
      <c r="B69" s="143"/>
      <c r="C69" s="472"/>
      <c r="D69" s="49" t="s">
        <v>88</v>
      </c>
      <c r="E69" s="63" t="s">
        <v>352</v>
      </c>
      <c r="F69" s="63" t="s">
        <v>352</v>
      </c>
      <c r="G69" s="63" t="s">
        <v>352</v>
      </c>
      <c r="H69" s="63" t="s">
        <v>352</v>
      </c>
      <c r="I69" s="63" t="s">
        <v>352</v>
      </c>
      <c r="J69" s="63" t="s">
        <v>352</v>
      </c>
      <c r="K69" s="63" t="s">
        <v>352</v>
      </c>
      <c r="L69" s="63" t="s">
        <v>352</v>
      </c>
      <c r="M69" s="63" t="s">
        <v>352</v>
      </c>
      <c r="N69" s="63" t="s">
        <v>352</v>
      </c>
      <c r="O69" s="63" t="s">
        <v>352</v>
      </c>
      <c r="P69" s="63" t="s">
        <v>352</v>
      </c>
      <c r="Q69" s="61">
        <f t="shared" si="8"/>
        <v>0</v>
      </c>
      <c r="R69" s="144"/>
      <c r="S69" s="123"/>
      <c r="T69" s="123"/>
      <c r="U69" s="123"/>
      <c r="V69" s="123"/>
      <c r="W69" s="123"/>
      <c r="X69" s="123"/>
      <c r="Y69" s="123"/>
      <c r="Z69" s="123"/>
    </row>
    <row r="70" spans="1:26" s="32" customFormat="1" ht="22.5" customHeight="1">
      <c r="A70" s="123"/>
      <c r="B70" s="143"/>
      <c r="C70" s="472"/>
      <c r="D70" s="49" t="s">
        <v>89</v>
      </c>
      <c r="E70" s="63" t="s">
        <v>352</v>
      </c>
      <c r="F70" s="63" t="s">
        <v>352</v>
      </c>
      <c r="G70" s="63" t="s">
        <v>352</v>
      </c>
      <c r="H70" s="63" t="s">
        <v>352</v>
      </c>
      <c r="I70" s="63" t="s">
        <v>352</v>
      </c>
      <c r="J70" s="63" t="s">
        <v>352</v>
      </c>
      <c r="K70" s="63" t="s">
        <v>352</v>
      </c>
      <c r="L70" s="63" t="s">
        <v>352</v>
      </c>
      <c r="M70" s="63" t="s">
        <v>352</v>
      </c>
      <c r="N70" s="63" t="s">
        <v>352</v>
      </c>
      <c r="O70" s="63" t="s">
        <v>352</v>
      </c>
      <c r="P70" s="63" t="s">
        <v>352</v>
      </c>
      <c r="Q70" s="61">
        <f t="shared" si="8"/>
        <v>0</v>
      </c>
      <c r="R70" s="144"/>
      <c r="S70" s="123"/>
      <c r="T70" s="123"/>
      <c r="U70" s="123"/>
      <c r="V70" s="123"/>
      <c r="W70" s="123"/>
      <c r="X70" s="123"/>
      <c r="Y70" s="123"/>
      <c r="Z70" s="123"/>
    </row>
    <row r="71" spans="1:26" s="32" customFormat="1" ht="22.5" customHeight="1">
      <c r="A71" s="123"/>
      <c r="B71" s="143"/>
      <c r="C71" s="472"/>
      <c r="D71" s="49" t="s">
        <v>61</v>
      </c>
      <c r="E71" s="61">
        <f>IF(E39="有",INT(E101*E111/1000/2),0)</f>
        <v>1388</v>
      </c>
      <c r="F71" s="61">
        <f t="shared" ref="F71:P71" si="9">IF(F39="有",INT(F101*F111/1000/2),0)</f>
        <v>1388</v>
      </c>
      <c r="G71" s="61">
        <f t="shared" si="9"/>
        <v>1388</v>
      </c>
      <c r="H71" s="61">
        <f t="shared" si="9"/>
        <v>1388</v>
      </c>
      <c r="I71" s="61">
        <f t="shared" si="9"/>
        <v>1388</v>
      </c>
      <c r="J71" s="61">
        <f t="shared" si="9"/>
        <v>1388</v>
      </c>
      <c r="K71" s="61">
        <f>IF(K39="有",INT(K101*K111/1000/2),0)</f>
        <v>1388</v>
      </c>
      <c r="L71" s="61">
        <f t="shared" si="9"/>
        <v>1388</v>
      </c>
      <c r="M71" s="61">
        <f t="shared" si="9"/>
        <v>1388</v>
      </c>
      <c r="N71" s="61">
        <f t="shared" si="9"/>
        <v>1388</v>
      </c>
      <c r="O71" s="61">
        <f t="shared" si="9"/>
        <v>1388</v>
      </c>
      <c r="P71" s="61">
        <f t="shared" si="9"/>
        <v>1388</v>
      </c>
      <c r="Q71" s="61">
        <f t="shared" si="8"/>
        <v>16656</v>
      </c>
      <c r="R71" s="399" t="s">
        <v>757</v>
      </c>
      <c r="S71" s="123"/>
      <c r="T71" s="123"/>
      <c r="U71" s="123"/>
      <c r="V71" s="123"/>
      <c r="W71" s="123"/>
      <c r="X71" s="123"/>
      <c r="Y71" s="123"/>
      <c r="Z71" s="123"/>
    </row>
    <row r="72" spans="1:26" s="32" customFormat="1" ht="22.5" customHeight="1">
      <c r="A72" s="123"/>
      <c r="B72" s="143"/>
      <c r="C72" s="472"/>
      <c r="D72" s="49" t="s">
        <v>90</v>
      </c>
      <c r="E72" s="61">
        <f t="shared" ref="E72:P72" si="10">IF(E38="有",INT(E102*E112/1000),0)</f>
        <v>576</v>
      </c>
      <c r="F72" s="61">
        <f t="shared" si="10"/>
        <v>576</v>
      </c>
      <c r="G72" s="61">
        <f t="shared" si="10"/>
        <v>576</v>
      </c>
      <c r="H72" s="61">
        <f t="shared" si="10"/>
        <v>576</v>
      </c>
      <c r="I72" s="61">
        <f t="shared" si="10"/>
        <v>576</v>
      </c>
      <c r="J72" s="61">
        <f t="shared" si="10"/>
        <v>576</v>
      </c>
      <c r="K72" s="61">
        <f t="shared" si="10"/>
        <v>576</v>
      </c>
      <c r="L72" s="61">
        <f t="shared" si="10"/>
        <v>576</v>
      </c>
      <c r="M72" s="61">
        <f t="shared" si="10"/>
        <v>576</v>
      </c>
      <c r="N72" s="61">
        <f t="shared" si="10"/>
        <v>576</v>
      </c>
      <c r="O72" s="61">
        <f t="shared" si="10"/>
        <v>576</v>
      </c>
      <c r="P72" s="61">
        <f t="shared" si="10"/>
        <v>576</v>
      </c>
      <c r="Q72" s="61">
        <f t="shared" si="8"/>
        <v>6912</v>
      </c>
      <c r="R72" s="144"/>
      <c r="S72" s="123"/>
      <c r="T72" s="123"/>
      <c r="U72" s="123"/>
      <c r="V72" s="123"/>
      <c r="W72" s="123"/>
      <c r="X72" s="123"/>
      <c r="Y72" s="123"/>
      <c r="Z72" s="123"/>
    </row>
    <row r="73" spans="1:26" s="32" customFormat="1" ht="22.5" customHeight="1">
      <c r="A73" s="123"/>
      <c r="B73" s="143"/>
      <c r="C73" s="472"/>
      <c r="D73" s="49" t="s">
        <v>91</v>
      </c>
      <c r="E73" s="61">
        <f>IF(E38="有",E113,0)</f>
        <v>29</v>
      </c>
      <c r="F73" s="61">
        <f t="shared" ref="F73:O73" si="11">IF(F38="有",F113,0)</f>
        <v>29</v>
      </c>
      <c r="G73" s="61">
        <f t="shared" si="11"/>
        <v>29</v>
      </c>
      <c r="H73" s="61">
        <f t="shared" si="11"/>
        <v>29</v>
      </c>
      <c r="I73" s="61">
        <f t="shared" si="11"/>
        <v>29</v>
      </c>
      <c r="J73" s="61">
        <f t="shared" si="11"/>
        <v>29</v>
      </c>
      <c r="K73" s="61">
        <f t="shared" si="11"/>
        <v>29</v>
      </c>
      <c r="L73" s="61">
        <f t="shared" si="11"/>
        <v>29</v>
      </c>
      <c r="M73" s="61">
        <f t="shared" si="11"/>
        <v>29</v>
      </c>
      <c r="N73" s="61">
        <f t="shared" si="11"/>
        <v>29</v>
      </c>
      <c r="O73" s="61">
        <f t="shared" si="11"/>
        <v>29</v>
      </c>
      <c r="P73" s="61">
        <f>IF(P38="有",P113,0)</f>
        <v>29</v>
      </c>
      <c r="Q73" s="61">
        <f t="shared" si="8"/>
        <v>348</v>
      </c>
      <c r="R73" s="144"/>
      <c r="S73" s="123"/>
      <c r="T73" s="123"/>
      <c r="U73" s="123"/>
      <c r="V73" s="123"/>
      <c r="W73" s="123"/>
      <c r="X73" s="123"/>
      <c r="Y73" s="123"/>
      <c r="Z73" s="123"/>
    </row>
    <row r="74" spans="1:26" s="32" customFormat="1" ht="22.5" customHeight="1">
      <c r="A74" s="123"/>
      <c r="B74" s="143"/>
      <c r="C74" s="472"/>
      <c r="D74" s="50" t="s">
        <v>92</v>
      </c>
      <c r="E74" s="164">
        <f t="shared" ref="E74:P74" si="12">IF(E57="無","0",SUM(E67:E73))</f>
        <v>23108</v>
      </c>
      <c r="F74" s="164">
        <f t="shared" si="12"/>
        <v>23108</v>
      </c>
      <c r="G74" s="164">
        <f t="shared" si="12"/>
        <v>23108</v>
      </c>
      <c r="H74" s="164">
        <f t="shared" si="12"/>
        <v>23108</v>
      </c>
      <c r="I74" s="164">
        <f t="shared" si="12"/>
        <v>23108</v>
      </c>
      <c r="J74" s="164">
        <f t="shared" si="12"/>
        <v>23108</v>
      </c>
      <c r="K74" s="164">
        <f t="shared" si="12"/>
        <v>23108</v>
      </c>
      <c r="L74" s="164">
        <f t="shared" si="12"/>
        <v>23108</v>
      </c>
      <c r="M74" s="164">
        <f t="shared" si="12"/>
        <v>23108</v>
      </c>
      <c r="N74" s="164">
        <f t="shared" si="12"/>
        <v>23108</v>
      </c>
      <c r="O74" s="164">
        <f t="shared" si="12"/>
        <v>23108</v>
      </c>
      <c r="P74" s="164">
        <f t="shared" si="12"/>
        <v>23108</v>
      </c>
      <c r="Q74" s="62">
        <f>SUM(E74:P74)</f>
        <v>277296</v>
      </c>
      <c r="R74" s="144"/>
      <c r="S74" s="123"/>
      <c r="T74" s="123"/>
      <c r="U74" s="123"/>
      <c r="V74" s="123"/>
      <c r="W74" s="123"/>
      <c r="X74" s="123"/>
      <c r="Y74" s="123"/>
      <c r="Z74" s="123"/>
    </row>
    <row r="75" spans="1:26" s="32" customFormat="1" ht="22.5" customHeight="1">
      <c r="A75" s="123"/>
      <c r="B75" s="143"/>
      <c r="C75" s="472"/>
      <c r="D75" s="49" t="s">
        <v>63</v>
      </c>
      <c r="E75" s="61">
        <f t="shared" ref="E75:P75" si="13">IF(E40="有",ROUNDUP(E66*E114/1000,0),0)</f>
        <v>1513</v>
      </c>
      <c r="F75" s="61">
        <f t="shared" si="13"/>
        <v>1513</v>
      </c>
      <c r="G75" s="61">
        <f t="shared" si="13"/>
        <v>1645</v>
      </c>
      <c r="H75" s="61">
        <f t="shared" si="13"/>
        <v>1513</v>
      </c>
      <c r="I75" s="61">
        <f t="shared" si="13"/>
        <v>1645</v>
      </c>
      <c r="J75" s="61">
        <f t="shared" si="13"/>
        <v>1513</v>
      </c>
      <c r="K75" s="61">
        <f t="shared" si="13"/>
        <v>1579</v>
      </c>
      <c r="L75" s="61">
        <f t="shared" si="13"/>
        <v>1513</v>
      </c>
      <c r="M75" s="61">
        <f t="shared" si="13"/>
        <v>1513</v>
      </c>
      <c r="N75" s="61">
        <f t="shared" si="13"/>
        <v>1447</v>
      </c>
      <c r="O75" s="61">
        <f t="shared" si="13"/>
        <v>1447</v>
      </c>
      <c r="P75" s="61">
        <f t="shared" si="13"/>
        <v>1513</v>
      </c>
      <c r="Q75" s="61">
        <f>SUM(E75:P75)</f>
        <v>18354</v>
      </c>
      <c r="R75" s="144"/>
      <c r="S75" s="123"/>
      <c r="T75" s="123"/>
      <c r="U75" s="123"/>
      <c r="V75" s="123"/>
      <c r="W75" s="123"/>
      <c r="X75" s="123"/>
      <c r="Y75" s="123"/>
      <c r="Z75" s="123"/>
    </row>
    <row r="76" spans="1:26" s="32" customFormat="1" ht="22.5" customHeight="1">
      <c r="A76" s="123"/>
      <c r="B76" s="143"/>
      <c r="C76" s="472"/>
      <c r="D76" s="49" t="s">
        <v>93</v>
      </c>
      <c r="E76" s="61">
        <f t="shared" ref="E76:P76" si="14">ROUNDDOWN(E66*E115/1000,0)</f>
        <v>343</v>
      </c>
      <c r="F76" s="61">
        <f t="shared" si="14"/>
        <v>343</v>
      </c>
      <c r="G76" s="61">
        <f t="shared" si="14"/>
        <v>373</v>
      </c>
      <c r="H76" s="61">
        <f t="shared" si="14"/>
        <v>343</v>
      </c>
      <c r="I76" s="61">
        <f t="shared" si="14"/>
        <v>373</v>
      </c>
      <c r="J76" s="61">
        <f t="shared" si="14"/>
        <v>343</v>
      </c>
      <c r="K76" s="61">
        <f t="shared" si="14"/>
        <v>358</v>
      </c>
      <c r="L76" s="61">
        <f t="shared" si="14"/>
        <v>343</v>
      </c>
      <c r="M76" s="61">
        <f t="shared" si="14"/>
        <v>343</v>
      </c>
      <c r="N76" s="61">
        <f t="shared" si="14"/>
        <v>328</v>
      </c>
      <c r="O76" s="61">
        <f t="shared" si="14"/>
        <v>328</v>
      </c>
      <c r="P76" s="61">
        <f t="shared" si="14"/>
        <v>343</v>
      </c>
      <c r="Q76" s="61">
        <f>SUM(E76:P76)</f>
        <v>4161</v>
      </c>
      <c r="R76" s="144"/>
      <c r="S76" s="123"/>
      <c r="T76" s="123"/>
      <c r="U76" s="123"/>
      <c r="V76" s="123"/>
      <c r="W76" s="123"/>
      <c r="X76" s="123"/>
      <c r="Y76" s="123"/>
      <c r="Z76" s="123"/>
    </row>
    <row r="77" spans="1:26" s="32" customFormat="1" ht="22.5" customHeight="1" thickBot="1">
      <c r="A77" s="123"/>
      <c r="B77" s="143"/>
      <c r="C77" s="473"/>
      <c r="D77" s="52" t="s">
        <v>94</v>
      </c>
      <c r="E77" s="163">
        <f>SUM(E75:E76)</f>
        <v>1856</v>
      </c>
      <c r="F77" s="163">
        <f t="shared" ref="F77:P77" si="15">SUM(F75:F76)</f>
        <v>1856</v>
      </c>
      <c r="G77" s="163">
        <f t="shared" si="15"/>
        <v>2018</v>
      </c>
      <c r="H77" s="163">
        <f t="shared" si="15"/>
        <v>1856</v>
      </c>
      <c r="I77" s="163">
        <f t="shared" si="15"/>
        <v>2018</v>
      </c>
      <c r="J77" s="163">
        <f t="shared" si="15"/>
        <v>1856</v>
      </c>
      <c r="K77" s="163">
        <f t="shared" si="15"/>
        <v>1937</v>
      </c>
      <c r="L77" s="163">
        <f t="shared" si="15"/>
        <v>1856</v>
      </c>
      <c r="M77" s="163">
        <f t="shared" si="15"/>
        <v>1856</v>
      </c>
      <c r="N77" s="163">
        <f t="shared" si="15"/>
        <v>1775</v>
      </c>
      <c r="O77" s="163">
        <f t="shared" si="15"/>
        <v>1775</v>
      </c>
      <c r="P77" s="163">
        <f t="shared" si="15"/>
        <v>1856</v>
      </c>
      <c r="Q77" s="64">
        <f>SUM(E77:P77)</f>
        <v>22515</v>
      </c>
      <c r="R77" s="144"/>
      <c r="S77" s="123"/>
      <c r="T77" s="123"/>
      <c r="U77" s="123"/>
      <c r="V77" s="123"/>
      <c r="W77" s="123"/>
      <c r="X77" s="123"/>
      <c r="Y77" s="123"/>
      <c r="Z77" s="123"/>
    </row>
    <row r="78" spans="1:26" ht="37.5" customHeight="1" thickTop="1" thickBot="1">
      <c r="A78" s="119"/>
      <c r="B78" s="131"/>
      <c r="C78" s="516" t="s">
        <v>95</v>
      </c>
      <c r="D78" s="517"/>
      <c r="E78" s="338">
        <f>SUM(E66+E74+E77)</f>
        <v>184164</v>
      </c>
      <c r="F78" s="338">
        <f t="shared" ref="F78:P78" si="16">SUM(F66+F74+F77)</f>
        <v>184164</v>
      </c>
      <c r="G78" s="338">
        <f t="shared" si="16"/>
        <v>198246</v>
      </c>
      <c r="H78" s="338">
        <f t="shared" si="16"/>
        <v>184164</v>
      </c>
      <c r="I78" s="338">
        <f t="shared" si="16"/>
        <v>198246</v>
      </c>
      <c r="J78" s="338">
        <f t="shared" si="16"/>
        <v>184164</v>
      </c>
      <c r="K78" s="338">
        <f t="shared" si="16"/>
        <v>191205</v>
      </c>
      <c r="L78" s="338">
        <f t="shared" si="16"/>
        <v>184164</v>
      </c>
      <c r="M78" s="338">
        <f t="shared" si="16"/>
        <v>184164</v>
      </c>
      <c r="N78" s="338">
        <f t="shared" si="16"/>
        <v>177123</v>
      </c>
      <c r="O78" s="338">
        <f t="shared" si="16"/>
        <v>177123</v>
      </c>
      <c r="P78" s="338">
        <f t="shared" si="16"/>
        <v>184164</v>
      </c>
      <c r="Q78" s="339">
        <f>SUM(Q66+Q74+Q77)</f>
        <v>2231091</v>
      </c>
      <c r="R78" s="144"/>
      <c r="S78" s="119"/>
      <c r="T78" s="119"/>
      <c r="U78" s="119"/>
      <c r="V78" s="119"/>
      <c r="W78" s="119"/>
      <c r="X78" s="119"/>
      <c r="Y78" s="119"/>
      <c r="Z78" s="119"/>
    </row>
    <row r="79" spans="1:26" ht="37.5" customHeight="1" thickBot="1">
      <c r="A79" s="119"/>
      <c r="B79" s="131"/>
      <c r="C79" s="519" t="s">
        <v>634</v>
      </c>
      <c r="D79" s="520"/>
      <c r="E79" s="322">
        <f>IF($E$89=0,0,IF(E57="無",0,(ROUNDDOWN((E78-E64)*$E$89,0)+E78)))</f>
        <v>200580</v>
      </c>
      <c r="F79" s="322">
        <f t="shared" ref="F79:P79" si="17">IF($E$89=0,0,IF(F57="無",0,(ROUNDDOWN((F78-F64)*$E$89,0)+F78)))</f>
        <v>200580</v>
      </c>
      <c r="G79" s="322">
        <f t="shared" si="17"/>
        <v>216070</v>
      </c>
      <c r="H79" s="322">
        <f t="shared" si="17"/>
        <v>200580</v>
      </c>
      <c r="I79" s="322">
        <f t="shared" si="17"/>
        <v>216070</v>
      </c>
      <c r="J79" s="322">
        <f t="shared" si="17"/>
        <v>200580</v>
      </c>
      <c r="K79" s="322">
        <f t="shared" si="17"/>
        <v>208325</v>
      </c>
      <c r="L79" s="322">
        <f t="shared" si="17"/>
        <v>200580</v>
      </c>
      <c r="M79" s="322">
        <f t="shared" si="17"/>
        <v>200580</v>
      </c>
      <c r="N79" s="322">
        <f t="shared" si="17"/>
        <v>192835</v>
      </c>
      <c r="O79" s="322">
        <f t="shared" si="17"/>
        <v>192835</v>
      </c>
      <c r="P79" s="322">
        <f t="shared" si="17"/>
        <v>200580</v>
      </c>
      <c r="Q79" s="340">
        <f>IF(SUM(E79:P79)=0,0,SUM(E79:P79))</f>
        <v>2430195</v>
      </c>
      <c r="R79" s="144"/>
      <c r="S79" s="119"/>
      <c r="T79" s="119"/>
      <c r="U79" s="119"/>
      <c r="V79" s="119"/>
      <c r="W79" s="119"/>
      <c r="X79" s="119"/>
      <c r="Y79" s="119"/>
      <c r="Z79" s="119"/>
    </row>
    <row r="80" spans="1:26" ht="37.5" customHeight="1" thickBot="1">
      <c r="A80" s="119"/>
      <c r="B80" s="131"/>
      <c r="C80" s="521" t="s">
        <v>635</v>
      </c>
      <c r="D80" s="522"/>
      <c r="E80" s="341">
        <f>IF($E$95=0,0,IF(E57="無",0,IF(E79=0,ROUND(E78*$E$95,0),ROUND(E79*$E$95,0))))</f>
        <v>40116</v>
      </c>
      <c r="F80" s="341">
        <f t="shared" ref="F80:P80" si="18">IF($E$95=0,0,IF(F57="無",0,IF(F79=0,ROUND(F78*$E$95,0),ROUND(F79*$E$95,0))))</f>
        <v>40116</v>
      </c>
      <c r="G80" s="341">
        <f t="shared" si="18"/>
        <v>43214</v>
      </c>
      <c r="H80" s="341">
        <f t="shared" si="18"/>
        <v>40116</v>
      </c>
      <c r="I80" s="341">
        <f t="shared" si="18"/>
        <v>43214</v>
      </c>
      <c r="J80" s="341">
        <f t="shared" si="18"/>
        <v>40116</v>
      </c>
      <c r="K80" s="341">
        <f t="shared" si="18"/>
        <v>41665</v>
      </c>
      <c r="L80" s="341">
        <f t="shared" si="18"/>
        <v>40116</v>
      </c>
      <c r="M80" s="341">
        <f t="shared" si="18"/>
        <v>40116</v>
      </c>
      <c r="N80" s="341">
        <f t="shared" si="18"/>
        <v>38567</v>
      </c>
      <c r="O80" s="341">
        <f t="shared" si="18"/>
        <v>38567</v>
      </c>
      <c r="P80" s="341">
        <f t="shared" si="18"/>
        <v>40116</v>
      </c>
      <c r="Q80" s="342">
        <f>IF(SUM(E80:P80)=0,0,SUM(E80:P80))</f>
        <v>486039</v>
      </c>
      <c r="R80" s="144"/>
      <c r="S80" s="119"/>
      <c r="T80" s="119"/>
      <c r="U80" s="119"/>
      <c r="V80" s="119"/>
      <c r="W80" s="119"/>
      <c r="X80" s="119"/>
      <c r="Y80" s="119"/>
      <c r="Z80" s="119"/>
    </row>
    <row r="81" spans="1:26" ht="13.35" customHeight="1" thickTop="1">
      <c r="A81" s="119"/>
      <c r="B81" s="132"/>
      <c r="C81" s="26"/>
      <c r="D81" s="29"/>
      <c r="E81" s="40"/>
      <c r="F81" s="41"/>
      <c r="G81" s="42"/>
      <c r="H81" s="42"/>
      <c r="I81" s="26"/>
      <c r="J81" s="26"/>
      <c r="K81" s="26"/>
      <c r="L81" s="26"/>
      <c r="M81" s="26"/>
      <c r="N81" s="26"/>
      <c r="O81" s="26"/>
      <c r="P81" s="26"/>
      <c r="Q81" s="26"/>
      <c r="R81" s="130"/>
      <c r="S81" s="121"/>
      <c r="T81" s="121"/>
      <c r="U81" s="119"/>
      <c r="V81" s="119"/>
      <c r="W81" s="119"/>
      <c r="X81" s="119"/>
      <c r="Y81" s="119"/>
      <c r="Z81" s="119"/>
    </row>
    <row r="82" spans="1:26" ht="13.35" customHeight="1">
      <c r="A82" s="119"/>
      <c r="B82" s="133"/>
      <c r="C82" s="56"/>
      <c r="D82" s="55"/>
      <c r="E82" s="55"/>
      <c r="F82" s="55"/>
      <c r="G82" s="55"/>
      <c r="H82" s="55"/>
      <c r="I82" s="55"/>
      <c r="J82" s="55"/>
      <c r="K82" s="55"/>
      <c r="L82" s="54"/>
      <c r="M82" s="54"/>
      <c r="N82" s="54"/>
      <c r="O82" s="54"/>
      <c r="P82" s="55"/>
      <c r="Q82" s="54"/>
      <c r="R82" s="134"/>
      <c r="S82" s="119"/>
      <c r="T82" s="119"/>
      <c r="U82" s="119"/>
      <c r="V82" s="119"/>
      <c r="W82" s="119"/>
      <c r="X82" s="119"/>
      <c r="Y82" s="119"/>
      <c r="Z82" s="119"/>
    </row>
    <row r="83" spans="1:26" ht="13.35" customHeight="1">
      <c r="A83" s="119"/>
      <c r="B83" s="129"/>
      <c r="C83" s="28"/>
      <c r="D83" s="26"/>
      <c r="E83" s="26"/>
      <c r="F83" s="26"/>
      <c r="G83" s="26"/>
      <c r="H83" s="26"/>
      <c r="I83" s="26"/>
      <c r="J83" s="26"/>
      <c r="K83" s="26"/>
      <c r="P83" s="26"/>
      <c r="R83" s="130"/>
      <c r="S83" s="119"/>
      <c r="T83" s="119"/>
      <c r="U83" s="119"/>
      <c r="V83" s="119"/>
      <c r="W83" s="119"/>
      <c r="X83" s="119"/>
      <c r="Y83" s="119"/>
      <c r="Z83" s="119"/>
    </row>
    <row r="84" spans="1:26" ht="22.5">
      <c r="A84" s="119"/>
      <c r="B84" s="131"/>
      <c r="C84" s="30" t="s">
        <v>760</v>
      </c>
      <c r="R84" s="130"/>
      <c r="S84" s="119"/>
      <c r="T84" s="119"/>
      <c r="U84" s="119"/>
      <c r="V84" s="119"/>
      <c r="W84" s="119"/>
      <c r="X84" s="119"/>
      <c r="Y84" s="119"/>
      <c r="Z84" s="119"/>
    </row>
    <row r="85" spans="1:26" ht="22.5">
      <c r="A85" s="119"/>
      <c r="B85" s="131"/>
      <c r="C85" s="321" t="s">
        <v>629</v>
      </c>
      <c r="R85" s="130"/>
      <c r="S85" s="119"/>
      <c r="T85" s="119"/>
      <c r="U85" s="119"/>
      <c r="V85" s="119"/>
      <c r="W85" s="119"/>
      <c r="X85" s="119"/>
      <c r="Y85" s="119"/>
      <c r="Z85" s="119"/>
    </row>
    <row r="86" spans="1:26" ht="24" customHeight="1">
      <c r="A86" s="119"/>
      <c r="B86" s="131"/>
      <c r="C86" s="321" t="s">
        <v>631</v>
      </c>
      <c r="R86" s="130"/>
      <c r="S86" s="119"/>
      <c r="T86" s="119"/>
      <c r="U86" s="119"/>
      <c r="V86" s="119"/>
      <c r="W86" s="119"/>
      <c r="X86" s="119"/>
      <c r="Y86" s="119"/>
      <c r="Z86" s="119"/>
    </row>
    <row r="87" spans="1:26" ht="9" customHeight="1">
      <c r="A87" s="119"/>
      <c r="B87" s="131"/>
      <c r="C87" s="321"/>
      <c r="R87" s="130"/>
      <c r="S87" s="119"/>
      <c r="T87" s="119"/>
      <c r="U87" s="119"/>
      <c r="V87" s="119"/>
      <c r="W87" s="119"/>
      <c r="X87" s="119"/>
      <c r="Y87" s="119"/>
      <c r="Z87" s="119"/>
    </row>
    <row r="88" spans="1:26" s="35" customFormat="1" ht="21.75" customHeight="1">
      <c r="A88" s="122"/>
      <c r="B88" s="140"/>
      <c r="C88" s="25"/>
      <c r="D88" s="196" t="s">
        <v>18</v>
      </c>
      <c r="E88" s="27"/>
      <c r="F88" s="192" t="s">
        <v>19</v>
      </c>
      <c r="G88" s="34"/>
      <c r="H88" s="34"/>
      <c r="I88" s="34"/>
      <c r="J88" s="34"/>
      <c r="K88" s="34"/>
      <c r="P88" s="34"/>
      <c r="R88" s="141"/>
      <c r="S88" s="122"/>
      <c r="T88" s="122"/>
      <c r="U88" s="122"/>
      <c r="V88" s="122"/>
      <c r="W88" s="122"/>
      <c r="X88" s="122"/>
      <c r="Y88" s="122"/>
      <c r="Z88" s="122"/>
    </row>
    <row r="89" spans="1:26" s="35" customFormat="1" ht="39" customHeight="1">
      <c r="A89" s="122"/>
      <c r="B89" s="140"/>
      <c r="C89" s="451" t="s">
        <v>97</v>
      </c>
      <c r="D89" s="451" t="s">
        <v>33</v>
      </c>
      <c r="E89" s="498">
        <v>0.1</v>
      </c>
      <c r="F89" s="498"/>
      <c r="G89" s="506" t="s">
        <v>98</v>
      </c>
      <c r="H89" s="507"/>
      <c r="I89" s="507"/>
      <c r="J89" s="507"/>
      <c r="K89" s="508"/>
      <c r="P89" s="34"/>
      <c r="R89" s="141"/>
      <c r="S89" s="122"/>
      <c r="T89" s="122"/>
      <c r="U89" s="122"/>
      <c r="V89" s="122"/>
      <c r="W89" s="122"/>
      <c r="X89" s="122"/>
      <c r="Y89" s="122"/>
      <c r="Z89" s="122"/>
    </row>
    <row r="90" spans="1:26" ht="16.5" customHeight="1">
      <c r="A90" s="119"/>
      <c r="B90" s="131"/>
      <c r="C90" s="108"/>
      <c r="R90" s="130"/>
      <c r="S90" s="119"/>
      <c r="T90" s="119"/>
      <c r="U90" s="119"/>
      <c r="V90" s="119"/>
      <c r="W90" s="119"/>
      <c r="X90" s="119"/>
      <c r="Y90" s="119"/>
      <c r="Z90" s="119"/>
    </row>
    <row r="91" spans="1:26" ht="34.5" customHeight="1">
      <c r="A91" s="119"/>
      <c r="B91" s="131"/>
      <c r="C91" s="30" t="s">
        <v>761</v>
      </c>
      <c r="D91" s="165"/>
      <c r="E91" s="323"/>
      <c r="F91" s="323"/>
      <c r="G91" s="324"/>
      <c r="H91" s="324"/>
      <c r="I91" s="324"/>
      <c r="J91" s="324"/>
      <c r="K91" s="324"/>
      <c r="L91" s="324"/>
      <c r="M91" s="35"/>
      <c r="N91" s="35"/>
      <c r="O91" s="35"/>
      <c r="P91" s="34"/>
      <c r="Q91" s="35"/>
      <c r="R91" s="130"/>
      <c r="S91" s="119"/>
      <c r="T91" s="119"/>
      <c r="U91" s="119"/>
      <c r="V91" s="119"/>
      <c r="W91" s="119"/>
      <c r="X91" s="119"/>
      <c r="Y91" s="119"/>
      <c r="Z91" s="119"/>
    </row>
    <row r="92" spans="1:26" ht="22.5">
      <c r="A92" s="119"/>
      <c r="B92" s="131"/>
      <c r="C92" s="330" t="s">
        <v>650</v>
      </c>
      <c r="D92" s="165"/>
      <c r="E92" s="323"/>
      <c r="F92" s="323"/>
      <c r="G92" s="324"/>
      <c r="H92" s="324"/>
      <c r="I92" s="324"/>
      <c r="J92" s="324"/>
      <c r="K92" s="324"/>
      <c r="L92" s="324"/>
      <c r="M92" s="35"/>
      <c r="N92" s="35"/>
      <c r="O92" s="35"/>
      <c r="P92" s="34"/>
      <c r="Q92" s="35"/>
      <c r="R92" s="130"/>
      <c r="S92" s="119"/>
      <c r="T92" s="119"/>
      <c r="U92" s="119"/>
      <c r="V92" s="119"/>
      <c r="W92" s="119"/>
      <c r="X92" s="119"/>
      <c r="Y92" s="119"/>
      <c r="Z92" s="119"/>
    </row>
    <row r="93" spans="1:26" ht="22.5">
      <c r="A93" s="119"/>
      <c r="B93" s="131"/>
      <c r="C93" s="321" t="s">
        <v>648</v>
      </c>
      <c r="D93" s="165"/>
      <c r="E93" s="323"/>
      <c r="F93" s="323"/>
      <c r="G93" s="324"/>
      <c r="H93" s="324"/>
      <c r="I93" s="324"/>
      <c r="J93" s="324"/>
      <c r="K93" s="324"/>
      <c r="L93" s="324"/>
      <c r="M93" s="35"/>
      <c r="N93" s="35"/>
      <c r="O93" s="35"/>
      <c r="P93" s="34"/>
      <c r="Q93" s="35"/>
      <c r="R93" s="130"/>
      <c r="S93" s="119"/>
      <c r="T93" s="119"/>
      <c r="U93" s="119"/>
      <c r="V93" s="119"/>
      <c r="W93" s="119"/>
      <c r="X93" s="119"/>
      <c r="Y93" s="119"/>
      <c r="Z93" s="119"/>
    </row>
    <row r="94" spans="1:26" ht="20.25" customHeight="1">
      <c r="A94" s="119"/>
      <c r="B94" s="131"/>
      <c r="C94" s="30"/>
      <c r="D94" s="196" t="s">
        <v>18</v>
      </c>
      <c r="E94" s="27"/>
      <c r="F94" s="192" t="s">
        <v>632</v>
      </c>
      <c r="G94" s="324"/>
      <c r="H94" s="324"/>
      <c r="I94" s="324"/>
      <c r="J94" s="324"/>
      <c r="K94" s="324"/>
      <c r="L94" s="324"/>
      <c r="M94" s="35"/>
      <c r="N94" s="35"/>
      <c r="O94" s="35"/>
      <c r="P94" s="34"/>
      <c r="Q94" s="35"/>
      <c r="R94" s="130"/>
      <c r="S94" s="119"/>
      <c r="T94" s="119"/>
      <c r="U94" s="119"/>
      <c r="V94" s="119"/>
      <c r="W94" s="119"/>
      <c r="X94" s="119"/>
      <c r="Y94" s="119"/>
      <c r="Z94" s="119"/>
    </row>
    <row r="95" spans="1:26" ht="34.5" customHeight="1">
      <c r="A95" s="119"/>
      <c r="B95" s="131"/>
      <c r="C95" s="497" t="s">
        <v>633</v>
      </c>
      <c r="D95" s="497" t="s">
        <v>33</v>
      </c>
      <c r="E95" s="498">
        <v>0.2</v>
      </c>
      <c r="F95" s="498"/>
      <c r="G95" s="499" t="s">
        <v>636</v>
      </c>
      <c r="H95" s="499"/>
      <c r="I95" s="499"/>
      <c r="J95" s="499"/>
      <c r="K95" s="499"/>
      <c r="L95" s="499"/>
      <c r="M95" s="35"/>
      <c r="N95" s="35"/>
      <c r="O95" s="35"/>
      <c r="P95" s="34"/>
      <c r="Q95" s="35"/>
      <c r="R95" s="130"/>
      <c r="S95" s="119"/>
      <c r="T95" s="119"/>
      <c r="U95" s="119"/>
      <c r="V95" s="119"/>
      <c r="W95" s="119"/>
      <c r="X95" s="119"/>
      <c r="Y95" s="119"/>
      <c r="Z95" s="119"/>
    </row>
    <row r="96" spans="1:26" ht="20.25" thickBot="1">
      <c r="A96" s="119"/>
      <c r="B96" s="145"/>
      <c r="C96" s="146"/>
      <c r="D96" s="146"/>
      <c r="E96" s="147"/>
      <c r="F96" s="146"/>
      <c r="G96" s="146"/>
      <c r="H96" s="146"/>
      <c r="I96" s="146"/>
      <c r="J96" s="146"/>
      <c r="K96" s="146"/>
      <c r="L96" s="146"/>
      <c r="M96" s="146"/>
      <c r="N96" s="146"/>
      <c r="O96" s="146"/>
      <c r="P96" s="146"/>
      <c r="Q96" s="146"/>
      <c r="R96" s="148"/>
      <c r="S96" s="119"/>
      <c r="T96" s="119"/>
      <c r="U96" s="119"/>
      <c r="V96" s="119"/>
      <c r="W96" s="119"/>
      <c r="X96" s="119"/>
      <c r="Y96" s="119"/>
      <c r="Z96" s="119"/>
    </row>
    <row r="97" spans="1:26">
      <c r="A97" s="121"/>
      <c r="B97" s="121"/>
      <c r="C97" s="121"/>
      <c r="D97" s="121"/>
      <c r="E97" s="121"/>
      <c r="F97" s="121"/>
      <c r="G97" s="121"/>
      <c r="H97" s="121"/>
      <c r="I97" s="121"/>
      <c r="J97" s="121"/>
      <c r="K97" s="121"/>
      <c r="L97" s="121"/>
      <c r="M97" s="121"/>
      <c r="N97" s="121"/>
      <c r="O97" s="121"/>
      <c r="P97" s="121"/>
      <c r="Q97" s="121"/>
      <c r="R97" s="121"/>
      <c r="S97" s="119"/>
      <c r="T97" s="119"/>
      <c r="U97" s="119"/>
      <c r="V97" s="119"/>
      <c r="W97" s="119"/>
      <c r="X97" s="119"/>
      <c r="Y97" s="119"/>
      <c r="Z97" s="119"/>
    </row>
    <row r="98" spans="1:26">
      <c r="A98" s="119"/>
      <c r="B98" s="119"/>
      <c r="C98" s="119"/>
      <c r="D98" s="119"/>
      <c r="E98" s="149"/>
      <c r="F98" s="119"/>
      <c r="G98" s="119"/>
      <c r="H98" s="119"/>
      <c r="I98" s="119"/>
      <c r="J98" s="119"/>
      <c r="K98" s="119"/>
      <c r="L98" s="119"/>
      <c r="M98" s="119"/>
      <c r="N98" s="119"/>
      <c r="O98" s="119"/>
      <c r="P98" s="119"/>
      <c r="Q98" s="119"/>
      <c r="R98" s="119"/>
      <c r="S98" s="119"/>
      <c r="T98" s="119"/>
      <c r="U98" s="119"/>
      <c r="V98" s="119"/>
      <c r="W98" s="119"/>
      <c r="X98" s="119"/>
      <c r="Y98" s="119"/>
      <c r="Z98" s="119"/>
    </row>
    <row r="99" spans="1:26">
      <c r="A99" s="119"/>
      <c r="B99" s="119" t="s">
        <v>99</v>
      </c>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row>
    <row r="100" spans="1:26" ht="21" customHeight="1">
      <c r="A100" s="119"/>
      <c r="B100" s="119"/>
      <c r="C100" s="480" t="s">
        <v>100</v>
      </c>
      <c r="D100" s="68" t="s">
        <v>71</v>
      </c>
      <c r="E100" s="68" t="s">
        <v>45</v>
      </c>
      <c r="F100" s="68" t="s">
        <v>46</v>
      </c>
      <c r="G100" s="68" t="s">
        <v>47</v>
      </c>
      <c r="H100" s="68" t="s">
        <v>48</v>
      </c>
      <c r="I100" s="68" t="s">
        <v>49</v>
      </c>
      <c r="J100" s="68" t="s">
        <v>50</v>
      </c>
      <c r="K100" s="68" t="s">
        <v>51</v>
      </c>
      <c r="L100" s="68" t="s">
        <v>52</v>
      </c>
      <c r="M100" s="68" t="s">
        <v>53</v>
      </c>
      <c r="N100" s="68" t="s">
        <v>54</v>
      </c>
      <c r="O100" s="68" t="s">
        <v>55</v>
      </c>
      <c r="P100" s="68" t="s">
        <v>56</v>
      </c>
      <c r="Q100" s="120"/>
      <c r="R100" s="119"/>
      <c r="S100" s="119"/>
      <c r="T100" s="119"/>
      <c r="U100" s="119"/>
      <c r="V100" s="119"/>
      <c r="W100" s="119"/>
      <c r="X100" s="119"/>
      <c r="Y100" s="119"/>
      <c r="Z100" s="119"/>
    </row>
    <row r="101" spans="1:26" s="32" customFormat="1" ht="19.5" customHeight="1">
      <c r="A101" s="123"/>
      <c r="B101" s="123"/>
      <c r="C101" s="481"/>
      <c r="D101" s="65" t="s">
        <v>101</v>
      </c>
      <c r="E101" s="150">
        <f>IFERROR(IF(E38="有",VLOOKUP(E103,'メンテナンス用_保険料額表（協会けんぽ・愛知県）'!$C$17:$N$66,11),0),0)</f>
        <v>160000</v>
      </c>
      <c r="F101" s="150">
        <f>IFERROR(IF(F38="有",VLOOKUP(F103,'メンテナンス用_保険料額表（協会けんぽ・愛知県）'!$C$17:$N$66,11),0),0)</f>
        <v>160000</v>
      </c>
      <c r="G101" s="150">
        <f>IFERROR(IF(G38="有",VLOOKUP(G103,'メンテナンス用_保険料額表（協会けんぽ・愛知県）'!$C$17:$N$66,11),0),0)</f>
        <v>160000</v>
      </c>
      <c r="H101" s="150">
        <f>IFERROR(IF(H38="有",VLOOKUP(H103,'メンテナンス用_保険料額表（協会けんぽ・愛知県）'!$C$17:$N$66,11),0),0)</f>
        <v>160000</v>
      </c>
      <c r="I101" s="150">
        <f>IFERROR(IF(I38="有",VLOOKUP(I103,'メンテナンス用_保険料額表（協会けんぽ・愛知県）'!$C$17:$N$66,11),0),0)</f>
        <v>160000</v>
      </c>
      <c r="J101" s="150">
        <f>IFERROR(IF(J38="有",VLOOKUP(J103,'メンテナンス用_保険料額表（協会けんぽ・愛知県）'!$C$17:$N$66,11),0),0)</f>
        <v>160000</v>
      </c>
      <c r="K101" s="150">
        <f>IFERROR(IF(K38="有",VLOOKUP(K103,'メンテナンス用_保険料額表（協会けんぽ・愛知県）'!$C$17:$N$66,11),0),0)</f>
        <v>160000</v>
      </c>
      <c r="L101" s="150">
        <f>IFERROR(IF(L38="有",VLOOKUP(L103,'メンテナンス用_保険料額表（協会けんぽ・愛知県）'!$C$17:$N$66,11),0),0)</f>
        <v>160000</v>
      </c>
      <c r="M101" s="150">
        <f>IFERROR(IF(M38="有",VLOOKUP(M103,'メンテナンス用_保険料額表（協会けんぽ・愛知県）'!$C$17:$N$66,11),0),0)</f>
        <v>160000</v>
      </c>
      <c r="N101" s="150">
        <f>IFERROR(IF(N38="有",VLOOKUP(N103,'メンテナンス用_保険料額表（協会けんぽ・愛知県）'!$C$17:$N$66,11),0),0)</f>
        <v>160000</v>
      </c>
      <c r="O101" s="150">
        <f>IFERROR(IF(O38="有",VLOOKUP(O103,'メンテナンス用_保険料額表（協会けんぽ・愛知県）'!$C$17:$N$66,11),0),0)</f>
        <v>160000</v>
      </c>
      <c r="P101" s="150">
        <f>IFERROR(IF(P38="有",VLOOKUP(P103,'メンテナンス用_保険料額表（協会けんぽ・愛知県）'!$C$17:$N$66,11),0),0)</f>
        <v>160000</v>
      </c>
      <c r="Q101" s="120"/>
      <c r="R101" s="123"/>
      <c r="S101" s="123"/>
      <c r="T101" s="123"/>
      <c r="U101" s="123"/>
      <c r="V101" s="123"/>
      <c r="W101" s="123"/>
      <c r="X101" s="123"/>
      <c r="Y101" s="123"/>
      <c r="Z101" s="123"/>
    </row>
    <row r="102" spans="1:26" s="32" customFormat="1" ht="19.5" customHeight="1">
      <c r="A102" s="123"/>
      <c r="B102" s="123"/>
      <c r="C102" s="481"/>
      <c r="D102" s="151" t="s">
        <v>102</v>
      </c>
      <c r="E102" s="152">
        <f>IFERROR(IF(E38="有",VLOOKUP(E103,'メンテナンス用_保険料額表（協会けんぽ・愛知県）'!$C$17:$N$66,12),0),0)</f>
        <v>160000</v>
      </c>
      <c r="F102" s="152">
        <f>IFERROR(IF(F38="有",VLOOKUP(F103,'メンテナンス用_保険料額表（協会けんぽ・愛知県）'!$C$17:$N$66,12),0),0)</f>
        <v>160000</v>
      </c>
      <c r="G102" s="152">
        <f>IFERROR(IF(G38="有",VLOOKUP(G103,'メンテナンス用_保険料額表（協会けんぽ・愛知県）'!$C$17:$N$66,12),0),0)</f>
        <v>160000</v>
      </c>
      <c r="H102" s="152">
        <f>IFERROR(IF(H38="有",VLOOKUP(H103,'メンテナンス用_保険料額表（協会けんぽ・愛知県）'!$C$17:$N$66,12),0),0)</f>
        <v>160000</v>
      </c>
      <c r="I102" s="152">
        <f>IFERROR(IF(I38="有",VLOOKUP(I103,'メンテナンス用_保険料額表（協会けんぽ・愛知県）'!$C$17:$N$66,12),0),0)</f>
        <v>160000</v>
      </c>
      <c r="J102" s="152">
        <f>IFERROR(IF(J38="有",VLOOKUP(J103,'メンテナンス用_保険料額表（協会けんぽ・愛知県）'!$C$17:$N$66,12),0),0)</f>
        <v>160000</v>
      </c>
      <c r="K102" s="152">
        <f>IFERROR(IF(K38="有",VLOOKUP(K103,'メンテナンス用_保険料額表（協会けんぽ・愛知県）'!$C$17:$N$66,12),0),0)</f>
        <v>160000</v>
      </c>
      <c r="L102" s="152">
        <f>IFERROR(IF(L38="有",VLOOKUP(L103,'メンテナンス用_保険料額表（協会けんぽ・愛知県）'!$C$17:$N$66,12),0),0)</f>
        <v>160000</v>
      </c>
      <c r="M102" s="152">
        <f>IFERROR(IF(M38="有",VLOOKUP(M103,'メンテナンス用_保険料額表（協会けんぽ・愛知県）'!$C$17:$N$66,12),0),0)</f>
        <v>160000</v>
      </c>
      <c r="N102" s="152">
        <f>IFERROR(IF(N38="有",VLOOKUP(N103,'メンテナンス用_保険料額表（協会けんぽ・愛知県）'!$C$17:$N$66,12),0),0)</f>
        <v>160000</v>
      </c>
      <c r="O102" s="152">
        <f>IFERROR(IF(O38="有",VLOOKUP(O103,'メンテナンス用_保険料額表（協会けんぽ・愛知県）'!$C$17:$N$66,12),0),0)</f>
        <v>160000</v>
      </c>
      <c r="P102" s="152">
        <f>IFERROR(IF(P38="有",VLOOKUP(P103,'メンテナンス用_保険料額表（協会けんぽ・愛知県）'!$C$17:$N$66,12),0),0)</f>
        <v>160000</v>
      </c>
      <c r="Q102" s="120"/>
      <c r="R102" s="123"/>
      <c r="S102" s="123"/>
      <c r="T102" s="123"/>
      <c r="U102" s="123"/>
      <c r="V102" s="123"/>
      <c r="W102" s="123"/>
      <c r="X102" s="123"/>
      <c r="Y102" s="123"/>
      <c r="Z102" s="123"/>
    </row>
    <row r="103" spans="1:26" s="32" customFormat="1" ht="27.75" customHeight="1">
      <c r="A103" s="123"/>
      <c r="B103" s="123"/>
      <c r="C103" s="476" t="s">
        <v>353</v>
      </c>
      <c r="D103" s="477"/>
      <c r="E103" s="150">
        <f>$E$15*$J$22*4+E16</f>
        <v>159200</v>
      </c>
      <c r="F103" s="150">
        <f>$E$15*$J$22*4+E16</f>
        <v>159200</v>
      </c>
      <c r="G103" s="150">
        <f>$E$15*$J$22*4+E16</f>
        <v>159200</v>
      </c>
      <c r="H103" s="150">
        <f>$E$15*$J$22*4+E16</f>
        <v>159200</v>
      </c>
      <c r="I103" s="150">
        <f>$E$15*$J$22*4+E16</f>
        <v>159200</v>
      </c>
      <c r="J103" s="150">
        <f>$E$15*$J$22*4+E16</f>
        <v>159200</v>
      </c>
      <c r="K103" s="150">
        <f>$E$15*$J$22*4+E16</f>
        <v>159200</v>
      </c>
      <c r="L103" s="150">
        <f>$E$15*$J$22*4+E16</f>
        <v>159200</v>
      </c>
      <c r="M103" s="150">
        <f>$E$15*$J$22*4+E16</f>
        <v>159200</v>
      </c>
      <c r="N103" s="150">
        <f>$E$15*$J$22*4+E16</f>
        <v>159200</v>
      </c>
      <c r="O103" s="150">
        <f>$E$15*$J$22*4+E16</f>
        <v>159200</v>
      </c>
      <c r="P103" s="150">
        <f>$E$15*$J$22*4+E16</f>
        <v>159200</v>
      </c>
      <c r="Q103" s="120"/>
      <c r="R103" s="123"/>
      <c r="S103" s="123"/>
      <c r="T103" s="123"/>
      <c r="U103" s="123"/>
      <c r="V103" s="123"/>
      <c r="W103" s="123"/>
      <c r="X103" s="123"/>
      <c r="Y103" s="123"/>
      <c r="Z103" s="123"/>
    </row>
    <row r="104" spans="1:26">
      <c r="A104" s="119"/>
      <c r="B104" s="119"/>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row>
    <row r="105" spans="1:26">
      <c r="A105" s="119"/>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row>
    <row r="106" spans="1:26" ht="21" customHeight="1">
      <c r="A106" s="119"/>
      <c r="B106" s="119"/>
      <c r="C106" s="483" t="s">
        <v>104</v>
      </c>
      <c r="D106" s="153" t="s">
        <v>71</v>
      </c>
      <c r="E106" s="153" t="s">
        <v>45</v>
      </c>
      <c r="F106" s="153" t="s">
        <v>46</v>
      </c>
      <c r="G106" s="153" t="s">
        <v>47</v>
      </c>
      <c r="H106" s="153" t="s">
        <v>48</v>
      </c>
      <c r="I106" s="153" t="s">
        <v>49</v>
      </c>
      <c r="J106" s="153" t="s">
        <v>50</v>
      </c>
      <c r="K106" s="153" t="s">
        <v>51</v>
      </c>
      <c r="L106" s="153" t="s">
        <v>52</v>
      </c>
      <c r="M106" s="153" t="s">
        <v>53</v>
      </c>
      <c r="N106" s="153" t="s">
        <v>54</v>
      </c>
      <c r="O106" s="153" t="s">
        <v>55</v>
      </c>
      <c r="P106" s="153" t="s">
        <v>56</v>
      </c>
      <c r="Q106" s="154"/>
      <c r="R106" s="518"/>
      <c r="S106" s="474"/>
      <c r="T106" s="119"/>
      <c r="U106" s="119"/>
      <c r="V106" s="119"/>
      <c r="W106" s="119"/>
      <c r="X106" s="119"/>
      <c r="Y106" s="119"/>
      <c r="Z106" s="119"/>
    </row>
    <row r="107" spans="1:26" ht="20.25" customHeight="1">
      <c r="A107" s="119"/>
      <c r="B107" s="119"/>
      <c r="C107" s="484"/>
      <c r="D107" s="65" t="s">
        <v>86</v>
      </c>
      <c r="E107" s="66">
        <f>IF($E$14="TA・RA",0,メンテナンス用_保険料率!H9)</f>
        <v>80.94</v>
      </c>
      <c r="F107" s="66">
        <f>IF($E$14="TA・RA",0,メンテナンス用_保険料率!K9)</f>
        <v>80.94</v>
      </c>
      <c r="G107" s="66">
        <f>IF($E$14="TA・RA",0,メンテナンス用_保険料率!N9)</f>
        <v>80.94</v>
      </c>
      <c r="H107" s="66">
        <f>IF($E$14="TA・RA",0,メンテナンス用_保険料率!Q9)</f>
        <v>80.94</v>
      </c>
      <c r="I107" s="66">
        <f>IF($E$14="TA・RA",0,メンテナンス用_保険料率!T9)</f>
        <v>80.94</v>
      </c>
      <c r="J107" s="66">
        <f>IF($E$14="TA・RA",0,メンテナンス用_保険料率!W9)</f>
        <v>80.94</v>
      </c>
      <c r="K107" s="66">
        <f>IF($E$14="TA・RA",0,メンテナンス用_保険料率!Z9)</f>
        <v>80.94</v>
      </c>
      <c r="L107" s="66">
        <f>IF($E$14="TA・RA",0,メンテナンス用_保険料率!AC9)</f>
        <v>80.94</v>
      </c>
      <c r="M107" s="66">
        <f>IF($E$14="TA・RA",0,メンテナンス用_保険料率!AF9)</f>
        <v>80.94</v>
      </c>
      <c r="N107" s="66">
        <f>IF($E$14="TA・RA",0,メンテナンス用_保険料率!AI9)</f>
        <v>80.94</v>
      </c>
      <c r="O107" s="66">
        <f>IF($E$14="TA・RA",0,メンテナンス用_保険料率!AL9)</f>
        <v>80.94</v>
      </c>
      <c r="P107" s="66">
        <f>IF($E$14="TA・RA",0,メンテナンス用_保険料率!AO9)</f>
        <v>80.94</v>
      </c>
      <c r="Q107" s="66" t="s">
        <v>105</v>
      </c>
      <c r="R107" s="515"/>
      <c r="S107" s="470"/>
      <c r="T107" s="119"/>
      <c r="U107" s="119"/>
      <c r="V107" s="119"/>
      <c r="W107" s="119"/>
      <c r="X107" s="119"/>
      <c r="Y107" s="119"/>
      <c r="Z107" s="119"/>
    </row>
    <row r="108" spans="1:26" ht="20.25" customHeight="1">
      <c r="A108" s="119"/>
      <c r="B108" s="119"/>
      <c r="C108" s="484"/>
      <c r="D108" s="65" t="s">
        <v>87</v>
      </c>
      <c r="E108" s="66">
        <f>IF($E$14="TA・RA",0,メンテナンス用_保険料率!H17)</f>
        <v>183</v>
      </c>
      <c r="F108" s="66">
        <f>IF($E$14="TA・RA",0,メンテナンス用_保険料率!K17)</f>
        <v>183</v>
      </c>
      <c r="G108" s="66">
        <f>IF($E$14="TA・RA",0,メンテナンス用_保険料率!N17)</f>
        <v>183</v>
      </c>
      <c r="H108" s="66">
        <f>IF($E$14="TA・RA",0,メンテナンス用_保険料率!Q17)</f>
        <v>183</v>
      </c>
      <c r="I108" s="66">
        <f>IF($E$14="TA・RA",0,メンテナンス用_保険料率!T17)</f>
        <v>183</v>
      </c>
      <c r="J108" s="66">
        <f>IF($E$14="TA・RA",0,メンテナンス用_保険料率!W17)</f>
        <v>183</v>
      </c>
      <c r="K108" s="66">
        <f>IF($E$14="TA・RA",0,メンテナンス用_保険料率!Z17)</f>
        <v>183</v>
      </c>
      <c r="L108" s="66">
        <f>IF($E$14="TA・RA",0,メンテナンス用_保険料率!AC17)</f>
        <v>183</v>
      </c>
      <c r="M108" s="66">
        <f>IF($E$14="TA・RA",0,メンテナンス用_保険料率!AF17)</f>
        <v>183</v>
      </c>
      <c r="N108" s="66">
        <f>IF($E$14="TA・RA",0,メンテナンス用_保険料率!AI17)</f>
        <v>183</v>
      </c>
      <c r="O108" s="66">
        <f>IF($E$14="TA・RA",0,メンテナンス用_保険料率!AL17)</f>
        <v>183</v>
      </c>
      <c r="P108" s="66">
        <f>IF($E$14="TA・RA",0,メンテナンス用_保険料率!AO17)</f>
        <v>183</v>
      </c>
      <c r="Q108" s="66" t="s">
        <v>105</v>
      </c>
      <c r="R108" s="515"/>
      <c r="S108" s="470"/>
      <c r="T108" s="119"/>
      <c r="U108" s="119"/>
      <c r="V108" s="119"/>
      <c r="W108" s="119"/>
      <c r="X108" s="119"/>
      <c r="Y108" s="119"/>
      <c r="Z108" s="119"/>
    </row>
    <row r="109" spans="1:26" ht="20.25" customHeight="1">
      <c r="A109" s="119"/>
      <c r="B109" s="119"/>
      <c r="C109" s="484"/>
      <c r="D109" s="65" t="s">
        <v>88</v>
      </c>
      <c r="E109" s="66" t="s">
        <v>352</v>
      </c>
      <c r="F109" s="66" t="s">
        <v>352</v>
      </c>
      <c r="G109" s="66" t="s">
        <v>352</v>
      </c>
      <c r="H109" s="66" t="s">
        <v>352</v>
      </c>
      <c r="I109" s="66" t="s">
        <v>352</v>
      </c>
      <c r="J109" s="66" t="s">
        <v>352</v>
      </c>
      <c r="K109" s="66" t="s">
        <v>352</v>
      </c>
      <c r="L109" s="66" t="s">
        <v>352</v>
      </c>
      <c r="M109" s="66" t="s">
        <v>352</v>
      </c>
      <c r="N109" s="66" t="s">
        <v>352</v>
      </c>
      <c r="O109" s="66" t="s">
        <v>352</v>
      </c>
      <c r="P109" s="66" t="s">
        <v>352</v>
      </c>
      <c r="Q109" s="66" t="s">
        <v>105</v>
      </c>
      <c r="R109" s="515"/>
      <c r="S109" s="470"/>
      <c r="T109" s="119"/>
      <c r="U109" s="119"/>
      <c r="V109" s="119"/>
      <c r="W109" s="119"/>
      <c r="X109" s="119"/>
      <c r="Y109" s="119"/>
      <c r="Z109" s="119"/>
    </row>
    <row r="110" spans="1:26" ht="20.25" customHeight="1">
      <c r="A110" s="119"/>
      <c r="B110" s="119"/>
      <c r="C110" s="484"/>
      <c r="D110" s="67" t="s">
        <v>89</v>
      </c>
      <c r="E110" s="66" t="s">
        <v>352</v>
      </c>
      <c r="F110" s="66" t="s">
        <v>352</v>
      </c>
      <c r="G110" s="66" t="s">
        <v>352</v>
      </c>
      <c r="H110" s="66" t="s">
        <v>352</v>
      </c>
      <c r="I110" s="66" t="s">
        <v>352</v>
      </c>
      <c r="J110" s="66" t="s">
        <v>352</v>
      </c>
      <c r="K110" s="66" t="s">
        <v>352</v>
      </c>
      <c r="L110" s="66" t="s">
        <v>352</v>
      </c>
      <c r="M110" s="66" t="s">
        <v>352</v>
      </c>
      <c r="N110" s="66" t="s">
        <v>352</v>
      </c>
      <c r="O110" s="66" t="s">
        <v>352</v>
      </c>
      <c r="P110" s="66" t="s">
        <v>352</v>
      </c>
      <c r="Q110" s="66" t="s">
        <v>105</v>
      </c>
      <c r="R110" s="515"/>
      <c r="S110" s="470"/>
      <c r="T110" s="119"/>
      <c r="U110" s="119"/>
      <c r="V110" s="119"/>
      <c r="W110" s="119"/>
      <c r="X110" s="119"/>
      <c r="Y110" s="119"/>
      <c r="Z110" s="119"/>
    </row>
    <row r="111" spans="1:26" ht="20.25" customHeight="1">
      <c r="A111" s="119"/>
      <c r="B111" s="119"/>
      <c r="C111" s="484"/>
      <c r="D111" s="65" t="s">
        <v>61</v>
      </c>
      <c r="E111" s="66">
        <f>IF($E$14="TA・RA",0,メンテナンス用_保険料率!H13)</f>
        <v>17.36</v>
      </c>
      <c r="F111" s="66">
        <f>IF($E$14="TA・RA",0,メンテナンス用_保険料率!K13)</f>
        <v>17.36</v>
      </c>
      <c r="G111" s="66">
        <f>IF($E$14="TA・RA",0,メンテナンス用_保険料率!N13)</f>
        <v>17.36</v>
      </c>
      <c r="H111" s="66">
        <f>IF($E$14="TA・RA",0,メンテナンス用_保険料率!Q13)</f>
        <v>17.36</v>
      </c>
      <c r="I111" s="66">
        <f>IF($E$14="TA・RA",0,メンテナンス用_保険料率!T13)</f>
        <v>17.36</v>
      </c>
      <c r="J111" s="66">
        <f>IF($E$14="TA・RA",0,メンテナンス用_保険料率!W13)</f>
        <v>17.36</v>
      </c>
      <c r="K111" s="66">
        <f>IF($E$14="TA・RA",0,メンテナンス用_保険料率!Z13)</f>
        <v>17.36</v>
      </c>
      <c r="L111" s="66">
        <f>IF($E$14="TA・RA",0,メンテナンス用_保険料率!AC13)</f>
        <v>17.36</v>
      </c>
      <c r="M111" s="66">
        <f>IF($E$14="TA・RA",0,メンテナンス用_保険料率!AF13)</f>
        <v>17.36</v>
      </c>
      <c r="N111" s="66">
        <f>IF($E$14="TA・RA",0,メンテナンス用_保険料率!AI13)</f>
        <v>17.36</v>
      </c>
      <c r="O111" s="66">
        <f>IF($E$14="TA・RA",0,メンテナンス用_保険料率!AL13)</f>
        <v>17.36</v>
      </c>
      <c r="P111" s="66">
        <f>IF($E$14="TA・RA",0,メンテナンス用_保険料率!AO13)</f>
        <v>17.36</v>
      </c>
      <c r="Q111" s="66" t="s">
        <v>105</v>
      </c>
      <c r="R111" s="515"/>
      <c r="S111" s="470"/>
      <c r="T111" s="119"/>
      <c r="U111" s="119"/>
      <c r="V111" s="119"/>
      <c r="W111" s="119"/>
      <c r="X111" s="119"/>
      <c r="Y111" s="119"/>
      <c r="Z111" s="119"/>
    </row>
    <row r="112" spans="1:26" ht="20.25" customHeight="1">
      <c r="A112" s="119"/>
      <c r="B112" s="119"/>
      <c r="C112" s="484"/>
      <c r="D112" s="68" t="s">
        <v>90</v>
      </c>
      <c r="E112" s="66">
        <f>IF($E$14="TA・RA",0,メンテナンス用_保険料率!H19)</f>
        <v>3.6</v>
      </c>
      <c r="F112" s="66">
        <f>IF($E$14="TA・RA",0,メンテナンス用_保険料率!K19)</f>
        <v>3.6</v>
      </c>
      <c r="G112" s="66">
        <f>IF($E$14="TA・RA",0,メンテナンス用_保険料率!N19)</f>
        <v>3.6</v>
      </c>
      <c r="H112" s="66">
        <f>IF($E$14="TA・RA",0,メンテナンス用_保険料率!Q19)</f>
        <v>3.6</v>
      </c>
      <c r="I112" s="66">
        <f>IF($E$14="TA・RA",0,メンテナンス用_保険料率!T19)</f>
        <v>3.6</v>
      </c>
      <c r="J112" s="66">
        <f>IF($E$14="TA・RA",0,メンテナンス用_保険料率!W19)</f>
        <v>3.6</v>
      </c>
      <c r="K112" s="66">
        <f>IF($E$14="TA・RA",0,メンテナンス用_保険料率!Z19)</f>
        <v>3.6</v>
      </c>
      <c r="L112" s="66">
        <f>IF($E$14="TA・RA",0,メンテナンス用_保険料率!AC19)</f>
        <v>3.6</v>
      </c>
      <c r="M112" s="66">
        <f>IF($E$14="TA・RA",0,メンテナンス用_保険料率!AF19)</f>
        <v>3.6</v>
      </c>
      <c r="N112" s="66">
        <f>IF($E$14="TA・RA",0,メンテナンス用_保険料率!AI19)</f>
        <v>3.6</v>
      </c>
      <c r="O112" s="66">
        <f>IF($E$14="TA・RA",0,メンテナンス用_保険料率!AL19)</f>
        <v>3.6</v>
      </c>
      <c r="P112" s="66">
        <f>IF($E$14="TA・RA",0,メンテナンス用_保険料率!AO19)</f>
        <v>3.6</v>
      </c>
      <c r="Q112" s="66" t="s">
        <v>105</v>
      </c>
      <c r="R112" s="515"/>
      <c r="S112" s="470"/>
      <c r="T112" s="119"/>
      <c r="U112" s="119"/>
      <c r="V112" s="119"/>
      <c r="W112" s="119"/>
      <c r="X112" s="119"/>
      <c r="Y112" s="119"/>
      <c r="Z112" s="119"/>
    </row>
    <row r="113" spans="1:26" ht="20.25" customHeight="1">
      <c r="A113" s="119"/>
      <c r="B113" s="119"/>
      <c r="C113" s="484"/>
      <c r="D113" s="68" t="s">
        <v>91</v>
      </c>
      <c r="E113" s="66">
        <f>IF($E$14="TA・RA",0,メンテナンス用_保険料率!G15)</f>
        <v>29</v>
      </c>
      <c r="F113" s="66">
        <f>IF($E$14="TA・RA",0,メンテナンス用_保険料率!J15)</f>
        <v>29</v>
      </c>
      <c r="G113" s="66">
        <f>IF($E$14="TA・RA",0,メンテナンス用_保険料率!M15)</f>
        <v>29</v>
      </c>
      <c r="H113" s="66">
        <f>IF($E$14="TA・RA",0,メンテナンス用_保険料率!P15)</f>
        <v>29</v>
      </c>
      <c r="I113" s="66">
        <f>IF($E$14="TA・RA",0,メンテナンス用_保険料率!S15)</f>
        <v>29</v>
      </c>
      <c r="J113" s="66">
        <f>IF($E$14="TA・RA",0,メンテナンス用_保険料率!V15)</f>
        <v>29</v>
      </c>
      <c r="K113" s="66">
        <f>IF($E$14="TA・RA",0,メンテナンス用_保険料率!Y15)</f>
        <v>29</v>
      </c>
      <c r="L113" s="66">
        <f>IF($E$14="TA・RA",0,メンテナンス用_保険料率!AB15)</f>
        <v>29</v>
      </c>
      <c r="M113" s="66">
        <f>IF($E$14="TA・RA",0,メンテナンス用_保険料率!AE15)</f>
        <v>29</v>
      </c>
      <c r="N113" s="66">
        <f>IF($E$14="TA・RA",0,メンテナンス用_保険料率!AH15)</f>
        <v>29</v>
      </c>
      <c r="O113" s="66">
        <f>IF($E$14="TA・RA",0,メンテナンス用_保険料率!AK15)</f>
        <v>29</v>
      </c>
      <c r="P113" s="66">
        <f>IF($E$14="TA・RA",0,メンテナンス用_保険料率!AN15)</f>
        <v>29</v>
      </c>
      <c r="Q113" s="66" t="s">
        <v>106</v>
      </c>
      <c r="R113" s="515"/>
      <c r="S113" s="470"/>
      <c r="T113" s="119"/>
      <c r="U113" s="119"/>
      <c r="V113" s="119"/>
      <c r="W113" s="119"/>
      <c r="X113" s="119"/>
      <c r="Y113" s="119"/>
      <c r="Z113" s="119"/>
    </row>
    <row r="114" spans="1:26" ht="20.25" customHeight="1">
      <c r="A114" s="119"/>
      <c r="B114" s="119"/>
      <c r="C114" s="484"/>
      <c r="D114" s="65" t="s">
        <v>63</v>
      </c>
      <c r="E114" s="66">
        <f>IF($E$14="TA・RA",0,メンテナンス用_保険料率!G20)</f>
        <v>9.5</v>
      </c>
      <c r="F114" s="66">
        <f>IF($E$14="TA・RA",0,メンテナンス用_保険料率!J20)</f>
        <v>9.5</v>
      </c>
      <c r="G114" s="66">
        <f>IF($E$14="TA・RA",0,メンテナンス用_保険料率!M20)</f>
        <v>9.5</v>
      </c>
      <c r="H114" s="66">
        <f>IF($E$14="TA・RA",0,メンテナンス用_保険料率!P20)</f>
        <v>9.5</v>
      </c>
      <c r="I114" s="66">
        <f>IF($E$14="TA・RA",0,メンテナンス用_保険料率!S20)</f>
        <v>9.5</v>
      </c>
      <c r="J114" s="66">
        <f>IF($E$14="TA・RA",0,メンテナンス用_保険料率!V20)</f>
        <v>9.5</v>
      </c>
      <c r="K114" s="66">
        <f>IF($E$14="TA・RA",0,メンテナンス用_保険料率!Y20)</f>
        <v>9.5</v>
      </c>
      <c r="L114" s="66">
        <f>IF($E$14="TA・RA",0,メンテナンス用_保険料率!AB20)</f>
        <v>9.5</v>
      </c>
      <c r="M114" s="66">
        <f>IF($E$14="TA・RA",0,メンテナンス用_保険料率!AE20)</f>
        <v>9.5</v>
      </c>
      <c r="N114" s="66">
        <f>IF($E$14="TA・RA",0,メンテナンス用_保険料率!AH20)</f>
        <v>9.5</v>
      </c>
      <c r="O114" s="66">
        <f>IF($E$14="TA・RA",0,メンテナンス用_保険料率!AK20)</f>
        <v>9.5</v>
      </c>
      <c r="P114" s="66">
        <f>IF($E$14="TA・RA",0,メンテナンス用_保険料率!AN20)</f>
        <v>9.5</v>
      </c>
      <c r="Q114" s="66" t="s">
        <v>105</v>
      </c>
      <c r="R114" s="515"/>
      <c r="S114" s="470"/>
      <c r="T114" s="119"/>
      <c r="U114" s="119"/>
      <c r="V114" s="119"/>
      <c r="W114" s="119"/>
      <c r="X114" s="119"/>
      <c r="Y114" s="119"/>
      <c r="Z114" s="119"/>
    </row>
    <row r="115" spans="1:26" ht="20.25" customHeight="1">
      <c r="A115" s="119"/>
      <c r="B115" s="119"/>
      <c r="C115" s="485"/>
      <c r="D115" s="65" t="s">
        <v>93</v>
      </c>
      <c r="E115" s="66">
        <f>メンテナンス用_保険料率!G21</f>
        <v>2.16</v>
      </c>
      <c r="F115" s="66">
        <f>メンテナンス用_保険料率!J21</f>
        <v>2.16</v>
      </c>
      <c r="G115" s="66">
        <f>メンテナンス用_保険料率!M21</f>
        <v>2.16</v>
      </c>
      <c r="H115" s="66">
        <f>メンテナンス用_保険料率!P21</f>
        <v>2.16</v>
      </c>
      <c r="I115" s="66">
        <f>メンテナンス用_保険料率!S21</f>
        <v>2.16</v>
      </c>
      <c r="J115" s="66">
        <f>メンテナンス用_保険料率!V21</f>
        <v>2.16</v>
      </c>
      <c r="K115" s="66">
        <f>メンテナンス用_保険料率!Y21</f>
        <v>2.16</v>
      </c>
      <c r="L115" s="66">
        <f>メンテナンス用_保険料率!AB21</f>
        <v>2.16</v>
      </c>
      <c r="M115" s="66">
        <f>メンテナンス用_保険料率!AE21</f>
        <v>2.16</v>
      </c>
      <c r="N115" s="66">
        <f>メンテナンス用_保険料率!AH21</f>
        <v>2.16</v>
      </c>
      <c r="O115" s="66">
        <f>メンテナンス用_保険料率!AK21</f>
        <v>2.16</v>
      </c>
      <c r="P115" s="66">
        <f>メンテナンス用_保険料率!AN21</f>
        <v>2.16</v>
      </c>
      <c r="Q115" s="66" t="s">
        <v>105</v>
      </c>
      <c r="R115" s="515"/>
      <c r="S115" s="470"/>
      <c r="T115" s="119"/>
      <c r="U115" s="119"/>
      <c r="V115" s="119"/>
      <c r="W115" s="119"/>
      <c r="X115" s="119"/>
      <c r="Y115" s="119"/>
      <c r="Z115" s="119"/>
    </row>
    <row r="116" spans="1:26">
      <c r="A116" s="119"/>
      <c r="B116" s="119"/>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row>
    <row r="117" spans="1:26">
      <c r="A117" s="119"/>
      <c r="B117" s="119"/>
      <c r="C117" s="119"/>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row>
    <row r="118" spans="1:26">
      <c r="A118" s="119"/>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row>
    <row r="119" spans="1:26">
      <c r="A119" s="119"/>
      <c r="B119" s="119"/>
      <c r="C119" s="119"/>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row>
    <row r="120" spans="1:26">
      <c r="A120" s="119"/>
      <c r="B120" s="119"/>
      <c r="C120" s="119"/>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row>
    <row r="121" spans="1:26">
      <c r="A121" s="119"/>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row>
    <row r="122" spans="1:26">
      <c r="A122" s="119"/>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row>
    <row r="123" spans="1:26">
      <c r="A123" s="119"/>
      <c r="B123" s="119"/>
      <c r="C123" s="119"/>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row>
  </sheetData>
  <sheetProtection selectLockedCells="1"/>
  <mergeCells count="58">
    <mergeCell ref="C40:D40"/>
    <mergeCell ref="Q40:R40"/>
    <mergeCell ref="Q37:R37"/>
    <mergeCell ref="E15:F15"/>
    <mergeCell ref="M12:Q13"/>
    <mergeCell ref="C21:D21"/>
    <mergeCell ref="C39:D39"/>
    <mergeCell ref="C38:D38"/>
    <mergeCell ref="C37:D37"/>
    <mergeCell ref="R107:S107"/>
    <mergeCell ref="Q38:R38"/>
    <mergeCell ref="M21:Q21"/>
    <mergeCell ref="M22:Q22"/>
    <mergeCell ref="M23:Q23"/>
    <mergeCell ref="Q39:R39"/>
    <mergeCell ref="G95:L95"/>
    <mergeCell ref="C56:D56"/>
    <mergeCell ref="C58:D58"/>
    <mergeCell ref="C59:D59"/>
    <mergeCell ref="C60:C61"/>
    <mergeCell ref="C62:C66"/>
    <mergeCell ref="C57:D57"/>
    <mergeCell ref="C79:D79"/>
    <mergeCell ref="C80:D80"/>
    <mergeCell ref="C89:D89"/>
    <mergeCell ref="E89:F89"/>
    <mergeCell ref="G89:K89"/>
    <mergeCell ref="R110:S110"/>
    <mergeCell ref="C67:C77"/>
    <mergeCell ref="C78:D78"/>
    <mergeCell ref="C100:C102"/>
    <mergeCell ref="C106:C115"/>
    <mergeCell ref="C103:D103"/>
    <mergeCell ref="R111:S111"/>
    <mergeCell ref="R112:S112"/>
    <mergeCell ref="R113:S113"/>
    <mergeCell ref="R114:S114"/>
    <mergeCell ref="R115:S115"/>
    <mergeCell ref="R106:S106"/>
    <mergeCell ref="R109:S109"/>
    <mergeCell ref="R108:S108"/>
    <mergeCell ref="C95:D95"/>
    <mergeCell ref="E95:F95"/>
    <mergeCell ref="B1:D1"/>
    <mergeCell ref="J21:K21"/>
    <mergeCell ref="J22:K22"/>
    <mergeCell ref="C4:D4"/>
    <mergeCell ref="E4:F4"/>
    <mergeCell ref="G4:H4"/>
    <mergeCell ref="I4:K4"/>
    <mergeCell ref="C14:D14"/>
    <mergeCell ref="E14:K14"/>
    <mergeCell ref="C22:D22"/>
    <mergeCell ref="E16:F16"/>
    <mergeCell ref="G16:K16"/>
    <mergeCell ref="C15:D15"/>
    <mergeCell ref="G15:K15"/>
    <mergeCell ref="C16:D16"/>
  </mergeCells>
  <phoneticPr fontId="2"/>
  <dataValidations count="2">
    <dataValidation type="list" allowBlank="1" showInputMessage="1" showErrorMessage="1" sqref="E38:P40 E57:P57" xr:uid="{00000000-0002-0000-0300-000000000000}">
      <formula1>"　,有,無"</formula1>
    </dataValidation>
    <dataValidation type="list" showInputMessage="1" showErrorMessage="1" sqref="F91:F93 E91" xr:uid="{19EF0125-1254-4628-9632-C418B7A73C84}">
      <formula1>"10%,8%"</formula1>
    </dataValidation>
  </dataValidations>
  <printOptions horizontalCentered="1" verticalCentered="1"/>
  <pageMargins left="0.78740157480314965" right="0.78740157480314965" top="0.98425196850393704" bottom="0.98425196850393704" header="0.51181102362204722" footer="0.51181102362204722"/>
  <pageSetup paperSize="9" scale="34" orientation="portrait" r:id="rId1"/>
  <headerFooter alignWithMargins="0"/>
  <extLst>
    <ext xmlns:x14="http://schemas.microsoft.com/office/spreadsheetml/2009/9/main" uri="{CCE6A557-97BC-4b89-ADB6-D9C93CAAB3DF}">
      <x14:dataValidations xmlns:xm="http://schemas.microsoft.com/office/excel/2006/main" count="3">
        <x14:dataValidation type="list" showInputMessage="1" showErrorMessage="1" xr:uid="{00000000-0002-0000-0300-000001000000}">
          <x14:formula1>
            <xm:f>'メンテナンス用_（未着手）ドロップダウンリスト'!$B$23:$G$23</xm:f>
          </x14:formula1>
          <xm:sqref>E14:K14</xm:sqref>
        </x14:dataValidation>
        <x14:dataValidation type="list" showInputMessage="1" showErrorMessage="1" error="週30時間、1日7時間（※）が限度です。_x000a_入力内容を確認してください。_x000a_　※学生を雇用する場合は、週19時間、1日7時間まで（ただし、学業に支障がない範囲）" xr:uid="{00000000-0002-0000-0300-000002000000}">
          <x14:formula1>
            <xm:f>'メンテナンス用_（未着手）ドロップダウンリスト'!$B$24:$J$24</xm:f>
          </x14:formula1>
          <xm:sqref>E22:I22</xm:sqref>
        </x14:dataValidation>
        <x14:dataValidation type="list" showInputMessage="1" showErrorMessage="1" xr:uid="{00000000-0002-0000-0300-000003000000}">
          <x14:formula1>
            <xm:f>'メンテナンス用_（未着手）ドロップダウンリスト'!$B$28:$D$28</xm:f>
          </x14:formula1>
          <xm:sqref>E89:F89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O80"/>
  <sheetViews>
    <sheetView topLeftCell="A51" zoomScale="85" zoomScaleNormal="85" workbookViewId="0">
      <selection activeCell="J74" sqref="J74"/>
    </sheetView>
  </sheetViews>
  <sheetFormatPr defaultColWidth="8.875" defaultRowHeight="18.75"/>
  <cols>
    <col min="1" max="1" width="3.875" style="33" customWidth="1"/>
    <col min="2" max="4" width="15.375" style="33" customWidth="1"/>
    <col min="5" max="5" width="17.875" style="33" bestFit="1" customWidth="1"/>
    <col min="6" max="6" width="8.875" style="33"/>
    <col min="7" max="7" width="9.25" style="33" customWidth="1"/>
    <col min="8" max="9" width="8.875" style="33"/>
    <col min="10" max="10" width="38.125" style="33" customWidth="1"/>
    <col min="11" max="15" width="8.5" style="33" bestFit="1" customWidth="1"/>
    <col min="16" max="16384" width="8.875" style="33"/>
  </cols>
  <sheetData>
    <row r="1" spans="1:15" ht="19.5">
      <c r="A1" s="108" t="s">
        <v>354</v>
      </c>
      <c r="H1" s="420" t="s">
        <v>621</v>
      </c>
    </row>
    <row r="2" spans="1:15" ht="19.5">
      <c r="A2" s="108"/>
      <c r="B2" s="33" t="s">
        <v>355</v>
      </c>
      <c r="H2" s="420" t="s">
        <v>774</v>
      </c>
    </row>
    <row r="3" spans="1:15" ht="19.5">
      <c r="A3" s="108"/>
      <c r="B3" s="33" t="s">
        <v>356</v>
      </c>
    </row>
    <row r="5" spans="1:15" ht="22.5">
      <c r="B5" s="35" t="s">
        <v>778</v>
      </c>
      <c r="C5" s="57"/>
      <c r="D5" s="57"/>
    </row>
    <row r="6" spans="1:15" ht="19.5">
      <c r="B6" s="84"/>
      <c r="C6" s="547" t="s">
        <v>357</v>
      </c>
      <c r="D6" s="548"/>
      <c r="E6" s="547" t="s">
        <v>358</v>
      </c>
      <c r="F6" s="548"/>
      <c r="H6"/>
      <c r="J6" s="419"/>
      <c r="K6"/>
      <c r="L6"/>
      <c r="M6"/>
      <c r="N6"/>
      <c r="O6"/>
    </row>
    <row r="7" spans="1:15" ht="19.5">
      <c r="B7" s="85" t="s">
        <v>551</v>
      </c>
      <c r="C7" s="319">
        <v>1090</v>
      </c>
      <c r="D7" s="320" t="s">
        <v>31</v>
      </c>
      <c r="E7" s="549">
        <v>1360</v>
      </c>
      <c r="F7" s="551" t="s">
        <v>31</v>
      </c>
      <c r="J7" s="553"/>
      <c r="K7" s="554"/>
      <c r="L7" s="554"/>
      <c r="M7" s="554"/>
      <c r="N7" s="554"/>
      <c r="O7" s="554"/>
    </row>
    <row r="8" spans="1:15" ht="19.5">
      <c r="B8" s="85" t="s">
        <v>552</v>
      </c>
      <c r="C8" s="319">
        <v>1120</v>
      </c>
      <c r="D8" s="320" t="s">
        <v>31</v>
      </c>
      <c r="E8" s="549"/>
      <c r="F8" s="551"/>
      <c r="J8" s="553"/>
      <c r="K8" s="421"/>
      <c r="L8" s="421"/>
      <c r="M8" s="421"/>
      <c r="N8" s="421"/>
      <c r="O8" s="421"/>
    </row>
    <row r="9" spans="1:15" ht="19.5">
      <c r="B9" s="85" t="s">
        <v>553</v>
      </c>
      <c r="C9" s="319">
        <v>1160</v>
      </c>
      <c r="D9" s="320" t="s">
        <v>31</v>
      </c>
      <c r="E9" s="549"/>
      <c r="F9" s="551"/>
      <c r="J9" s="422"/>
      <c r="K9" s="421"/>
      <c r="L9" s="421"/>
      <c r="M9" s="421"/>
      <c r="N9" s="421"/>
      <c r="O9" s="421"/>
    </row>
    <row r="10" spans="1:15" ht="19.5">
      <c r="B10" s="85" t="s">
        <v>554</v>
      </c>
      <c r="C10" s="319">
        <v>1200</v>
      </c>
      <c r="D10" s="320" t="s">
        <v>31</v>
      </c>
      <c r="E10" s="549"/>
      <c r="F10" s="551"/>
      <c r="J10" s="422"/>
      <c r="K10" s="421"/>
      <c r="L10" s="421"/>
      <c r="M10" s="421"/>
      <c r="N10" s="421"/>
      <c r="O10" s="421"/>
    </row>
    <row r="11" spans="1:15" ht="19.5">
      <c r="B11" s="85" t="s">
        <v>555</v>
      </c>
      <c r="C11" s="319">
        <v>1270</v>
      </c>
      <c r="D11" s="320" t="s">
        <v>31</v>
      </c>
      <c r="E11" s="549"/>
      <c r="F11" s="551"/>
      <c r="J11" s="422"/>
      <c r="K11" s="554"/>
      <c r="L11" s="554"/>
      <c r="M11" s="554"/>
      <c r="N11" s="554"/>
      <c r="O11" s="554"/>
    </row>
    <row r="12" spans="1:15" ht="19.5">
      <c r="B12" s="85" t="s">
        <v>359</v>
      </c>
      <c r="C12" s="319">
        <v>1360</v>
      </c>
      <c r="D12" s="320" t="s">
        <v>31</v>
      </c>
      <c r="E12" s="550"/>
      <c r="F12" s="552"/>
      <c r="J12" s="422"/>
      <c r="K12" s="554"/>
      <c r="L12" s="554"/>
      <c r="M12" s="554"/>
      <c r="N12" s="554"/>
      <c r="O12" s="554"/>
    </row>
    <row r="14" spans="1:15" ht="19.5">
      <c r="B14" s="24" t="s">
        <v>556</v>
      </c>
    </row>
    <row r="15" spans="1:15" ht="19.5">
      <c r="B15" s="24" t="s">
        <v>557</v>
      </c>
    </row>
    <row r="16" spans="1:15" ht="19.5">
      <c r="B16" s="24" t="s">
        <v>558</v>
      </c>
    </row>
    <row r="17" spans="1:6" ht="19.5">
      <c r="B17" s="24" t="s">
        <v>559</v>
      </c>
    </row>
    <row r="18" spans="1:6" ht="19.5">
      <c r="B18" s="24" t="s">
        <v>560</v>
      </c>
    </row>
    <row r="19" spans="1:6" ht="19.5">
      <c r="B19" s="24" t="s">
        <v>561</v>
      </c>
    </row>
    <row r="20" spans="1:6" ht="19.5">
      <c r="B20" s="24"/>
    </row>
    <row r="21" spans="1:6" ht="19.5">
      <c r="A21" s="108" t="s">
        <v>360</v>
      </c>
    </row>
    <row r="22" spans="1:6" ht="19.5">
      <c r="A22" s="108"/>
      <c r="B22" s="33" t="s">
        <v>361</v>
      </c>
    </row>
    <row r="23" spans="1:6" ht="19.5">
      <c r="A23" s="108"/>
      <c r="B23" s="33" t="s">
        <v>362</v>
      </c>
    </row>
    <row r="24" spans="1:6" ht="19.5">
      <c r="A24" s="108"/>
    </row>
    <row r="25" spans="1:6" ht="22.5">
      <c r="B25" s="35" t="s">
        <v>778</v>
      </c>
      <c r="C25" s="35"/>
      <c r="D25" s="35"/>
    </row>
    <row r="26" spans="1:6" ht="19.5">
      <c r="B26" s="84"/>
      <c r="C26" s="547" t="s">
        <v>562</v>
      </c>
      <c r="D26" s="548"/>
      <c r="E26" s="547" t="s">
        <v>363</v>
      </c>
      <c r="F26" s="548"/>
    </row>
    <row r="27" spans="1:6" ht="19.5">
      <c r="B27" s="85" t="s">
        <v>563</v>
      </c>
      <c r="C27" s="319">
        <v>1190</v>
      </c>
      <c r="D27" s="318" t="s">
        <v>31</v>
      </c>
      <c r="E27" s="549">
        <v>1570</v>
      </c>
      <c r="F27" s="551" t="s">
        <v>31</v>
      </c>
    </row>
    <row r="28" spans="1:6" ht="19.5">
      <c r="B28" s="85" t="s">
        <v>552</v>
      </c>
      <c r="C28" s="319">
        <v>1230</v>
      </c>
      <c r="D28" s="318" t="s">
        <v>31</v>
      </c>
      <c r="E28" s="549"/>
      <c r="F28" s="551"/>
    </row>
    <row r="29" spans="1:6" ht="19.5">
      <c r="B29" s="85" t="s">
        <v>553</v>
      </c>
      <c r="C29" s="319">
        <v>1270</v>
      </c>
      <c r="D29" s="318" t="s">
        <v>31</v>
      </c>
      <c r="E29" s="549"/>
      <c r="F29" s="551"/>
    </row>
    <row r="30" spans="1:6" ht="19.5">
      <c r="B30" s="85" t="s">
        <v>554</v>
      </c>
      <c r="C30" s="319">
        <v>1310</v>
      </c>
      <c r="D30" s="318" t="s">
        <v>31</v>
      </c>
      <c r="E30" s="549"/>
      <c r="F30" s="551"/>
    </row>
    <row r="31" spans="1:6" ht="19.5">
      <c r="B31" s="85" t="s">
        <v>555</v>
      </c>
      <c r="C31" s="319">
        <v>1350</v>
      </c>
      <c r="D31" s="318" t="s">
        <v>31</v>
      </c>
      <c r="E31" s="549"/>
      <c r="F31" s="551"/>
    </row>
    <row r="32" spans="1:6" ht="19.5">
      <c r="B32" s="85" t="s">
        <v>359</v>
      </c>
      <c r="C32" s="319">
        <v>1570</v>
      </c>
      <c r="D32" s="318" t="s">
        <v>31</v>
      </c>
      <c r="E32" s="550"/>
      <c r="F32" s="552"/>
    </row>
    <row r="34" spans="1:8" ht="19.5">
      <c r="B34" s="24" t="s">
        <v>556</v>
      </c>
    </row>
    <row r="35" spans="1:8" ht="19.5">
      <c r="B35" s="24" t="s">
        <v>557</v>
      </c>
    </row>
    <row r="36" spans="1:8" ht="19.5">
      <c r="B36" s="24" t="s">
        <v>558</v>
      </c>
    </row>
    <row r="37" spans="1:8" ht="19.5">
      <c r="B37" s="24" t="s">
        <v>559</v>
      </c>
    </row>
    <row r="38" spans="1:8" ht="19.5">
      <c r="B38" s="24" t="s">
        <v>560</v>
      </c>
    </row>
    <row r="39" spans="1:8" ht="19.5">
      <c r="B39" s="24" t="s">
        <v>561</v>
      </c>
    </row>
    <row r="40" spans="1:8" ht="19.5">
      <c r="B40" s="24"/>
    </row>
    <row r="41" spans="1:8" ht="19.5">
      <c r="A41" s="108" t="s">
        <v>364</v>
      </c>
      <c r="H41" s="420" t="s">
        <v>638</v>
      </c>
    </row>
    <row r="42" spans="1:8" ht="19.5">
      <c r="B42" s="24"/>
    </row>
    <row r="43" spans="1:8" ht="22.5">
      <c r="B43" s="35" t="s">
        <v>365</v>
      </c>
      <c r="C43" s="35"/>
      <c r="D43" s="35"/>
      <c r="E43" s="35"/>
    </row>
    <row r="44" spans="1:8" ht="20.25" thickBot="1">
      <c r="B44" s="109" t="s">
        <v>366</v>
      </c>
      <c r="C44" s="86"/>
      <c r="D44" s="87"/>
      <c r="E44" s="87"/>
    </row>
    <row r="45" spans="1:8" ht="23.25" thickBot="1">
      <c r="B45" s="88" t="s">
        <v>367</v>
      </c>
      <c r="C45" s="89" t="s">
        <v>368</v>
      </c>
      <c r="D45" s="543" t="s">
        <v>369</v>
      </c>
      <c r="E45" s="544"/>
    </row>
    <row r="46" spans="1:8" ht="22.5">
      <c r="B46" s="90" t="s">
        <v>564</v>
      </c>
      <c r="C46" s="91">
        <v>1507</v>
      </c>
      <c r="D46" s="541" t="s">
        <v>565</v>
      </c>
      <c r="E46" s="542"/>
    </row>
    <row r="47" spans="1:8" ht="22.5">
      <c r="B47" s="92" t="s">
        <v>566</v>
      </c>
      <c r="C47" s="93">
        <v>1567</v>
      </c>
      <c r="D47" s="541" t="s">
        <v>567</v>
      </c>
      <c r="E47" s="542"/>
    </row>
    <row r="48" spans="1:8" ht="22.5">
      <c r="B48" s="94" t="s">
        <v>568</v>
      </c>
      <c r="C48" s="95">
        <v>1627</v>
      </c>
      <c r="D48" s="541" t="s">
        <v>569</v>
      </c>
      <c r="E48" s="542"/>
    </row>
    <row r="49" spans="2:5" ht="22.5">
      <c r="B49" s="92" t="s">
        <v>570</v>
      </c>
      <c r="C49" s="93">
        <v>1690</v>
      </c>
      <c r="D49" s="541" t="s">
        <v>571</v>
      </c>
      <c r="E49" s="542"/>
    </row>
    <row r="50" spans="2:5" ht="22.5">
      <c r="B50" s="94" t="s">
        <v>572</v>
      </c>
      <c r="C50" s="95">
        <v>1753</v>
      </c>
      <c r="D50" s="541" t="s">
        <v>573</v>
      </c>
      <c r="E50" s="542"/>
    </row>
    <row r="51" spans="2:5" ht="22.5">
      <c r="B51" s="92" t="s">
        <v>574</v>
      </c>
      <c r="C51" s="93">
        <v>1837</v>
      </c>
      <c r="D51" s="541" t="s">
        <v>575</v>
      </c>
      <c r="E51" s="542"/>
    </row>
    <row r="52" spans="2:5" ht="23.25" thickBot="1">
      <c r="B52" s="94" t="s">
        <v>576</v>
      </c>
      <c r="C52" s="95">
        <v>1915</v>
      </c>
      <c r="D52" s="545" t="s">
        <v>370</v>
      </c>
      <c r="E52" s="546"/>
    </row>
    <row r="53" spans="2:5" ht="23.25" thickBot="1">
      <c r="B53" s="92" t="s">
        <v>577</v>
      </c>
      <c r="C53" s="93">
        <v>1986</v>
      </c>
      <c r="D53" s="96" t="s">
        <v>367</v>
      </c>
      <c r="E53" s="97" t="s">
        <v>368</v>
      </c>
    </row>
    <row r="54" spans="2:5" ht="22.5">
      <c r="B54" s="94" t="s">
        <v>578</v>
      </c>
      <c r="C54" s="95">
        <v>2047</v>
      </c>
      <c r="D54" s="98" t="s">
        <v>579</v>
      </c>
      <c r="E54" s="99">
        <v>2963</v>
      </c>
    </row>
    <row r="55" spans="2:5" ht="22.5">
      <c r="B55" s="92" t="s">
        <v>580</v>
      </c>
      <c r="C55" s="93">
        <v>2112</v>
      </c>
      <c r="D55" s="102" t="s">
        <v>581</v>
      </c>
      <c r="E55" s="95">
        <v>3023</v>
      </c>
    </row>
    <row r="56" spans="2:5" ht="22.5">
      <c r="B56" s="90" t="s">
        <v>582</v>
      </c>
      <c r="C56" s="429">
        <v>2131</v>
      </c>
      <c r="D56" s="103" t="s">
        <v>583</v>
      </c>
      <c r="E56" s="93">
        <v>3086</v>
      </c>
    </row>
    <row r="57" spans="2:5" ht="22.5">
      <c r="B57" s="92" t="s">
        <v>584</v>
      </c>
      <c r="C57" s="93">
        <v>2185</v>
      </c>
      <c r="D57" s="102" t="s">
        <v>585</v>
      </c>
      <c r="E57" s="95">
        <v>3148</v>
      </c>
    </row>
    <row r="58" spans="2:5" ht="22.5">
      <c r="B58" s="94" t="s">
        <v>586</v>
      </c>
      <c r="C58" s="95">
        <v>2234</v>
      </c>
      <c r="D58" s="103" t="s">
        <v>587</v>
      </c>
      <c r="E58" s="93">
        <v>3207</v>
      </c>
    </row>
    <row r="59" spans="2:5" ht="22.5">
      <c r="B59" s="92" t="s">
        <v>588</v>
      </c>
      <c r="C59" s="93">
        <v>2296</v>
      </c>
      <c r="D59" s="102" t="s">
        <v>589</v>
      </c>
      <c r="E59" s="95">
        <v>3265</v>
      </c>
    </row>
    <row r="60" spans="2:5" ht="22.5">
      <c r="B60" s="94" t="s">
        <v>590</v>
      </c>
      <c r="C60" s="95">
        <v>2355</v>
      </c>
      <c r="D60" s="103" t="s">
        <v>591</v>
      </c>
      <c r="E60" s="93">
        <v>3325</v>
      </c>
    </row>
    <row r="61" spans="2:5" ht="22.5">
      <c r="B61" s="92" t="s">
        <v>592</v>
      </c>
      <c r="C61" s="93">
        <v>2408</v>
      </c>
      <c r="D61" s="102" t="s">
        <v>593</v>
      </c>
      <c r="E61" s="95">
        <v>3378</v>
      </c>
    </row>
    <row r="62" spans="2:5" ht="22.5">
      <c r="B62" s="94" t="s">
        <v>594</v>
      </c>
      <c r="C62" s="95">
        <v>2454</v>
      </c>
      <c r="D62" s="103" t="s">
        <v>595</v>
      </c>
      <c r="E62" s="93">
        <v>3429</v>
      </c>
    </row>
    <row r="63" spans="2:5" ht="22.5">
      <c r="B63" s="105" t="s">
        <v>596</v>
      </c>
      <c r="C63" s="106">
        <v>2531</v>
      </c>
      <c r="D63" s="428" t="s">
        <v>597</v>
      </c>
      <c r="E63" s="429">
        <v>3478</v>
      </c>
    </row>
    <row r="64" spans="2:5" ht="22.5">
      <c r="B64" s="94" t="s">
        <v>598</v>
      </c>
      <c r="C64" s="95">
        <v>2586</v>
      </c>
      <c r="D64" s="103" t="s">
        <v>599</v>
      </c>
      <c r="E64" s="93">
        <v>3526</v>
      </c>
    </row>
    <row r="65" spans="1:6" ht="22.5">
      <c r="B65" s="92" t="s">
        <v>600</v>
      </c>
      <c r="C65" s="93">
        <v>2626</v>
      </c>
      <c r="D65" s="102" t="s">
        <v>601</v>
      </c>
      <c r="E65" s="95">
        <v>3570</v>
      </c>
    </row>
    <row r="66" spans="1:6" ht="22.5">
      <c r="B66" s="94" t="s">
        <v>602</v>
      </c>
      <c r="C66" s="95">
        <v>2677</v>
      </c>
      <c r="D66" s="103" t="s">
        <v>603</v>
      </c>
      <c r="E66" s="93">
        <v>3605</v>
      </c>
    </row>
    <row r="67" spans="1:6" ht="22.5">
      <c r="B67" s="92" t="s">
        <v>604</v>
      </c>
      <c r="C67" s="93">
        <v>2723</v>
      </c>
      <c r="D67" s="102" t="s">
        <v>605</v>
      </c>
      <c r="E67" s="95">
        <v>3629</v>
      </c>
    </row>
    <row r="68" spans="1:6" ht="22.5">
      <c r="B68" s="94" t="s">
        <v>606</v>
      </c>
      <c r="C68" s="95">
        <v>2765</v>
      </c>
      <c r="D68" s="103" t="s">
        <v>607</v>
      </c>
      <c r="E68" s="93">
        <v>3654</v>
      </c>
    </row>
    <row r="69" spans="1:6" ht="22.5">
      <c r="B69" s="92" t="s">
        <v>608</v>
      </c>
      <c r="C69" s="93">
        <v>2803</v>
      </c>
      <c r="D69" s="102" t="s">
        <v>609</v>
      </c>
      <c r="E69" s="95">
        <v>3672</v>
      </c>
    </row>
    <row r="70" spans="1:6" ht="22.5">
      <c r="B70" s="94" t="s">
        <v>610</v>
      </c>
      <c r="C70" s="95">
        <v>2844</v>
      </c>
      <c r="D70" s="103" t="s">
        <v>611</v>
      </c>
      <c r="E70" s="93">
        <v>3689</v>
      </c>
    </row>
    <row r="71" spans="1:6" ht="23.25" thickBot="1">
      <c r="B71" s="100" t="s">
        <v>612</v>
      </c>
      <c r="C71" s="101">
        <v>2885</v>
      </c>
      <c r="D71" s="107" t="s">
        <v>613</v>
      </c>
      <c r="E71" s="104">
        <v>3705</v>
      </c>
    </row>
    <row r="73" spans="1:6" ht="19.5">
      <c r="A73" s="108" t="s">
        <v>371</v>
      </c>
    </row>
    <row r="74" spans="1:6" ht="19.5">
      <c r="B74" s="24" t="s">
        <v>372</v>
      </c>
    </row>
    <row r="75" spans="1:6" ht="19.5">
      <c r="B75" s="24" t="s">
        <v>614</v>
      </c>
    </row>
    <row r="76" spans="1:6" ht="20.25" thickBot="1">
      <c r="B76" s="24"/>
    </row>
    <row r="77" spans="1:6" ht="19.5">
      <c r="B77" s="423" t="s">
        <v>71</v>
      </c>
      <c r="C77" s="534" t="s">
        <v>615</v>
      </c>
      <c r="D77" s="535"/>
      <c r="E77" s="534" t="s">
        <v>616</v>
      </c>
      <c r="F77" s="536"/>
    </row>
    <row r="78" spans="1:6" ht="49.5">
      <c r="B78" s="427" t="s">
        <v>775</v>
      </c>
      <c r="C78" s="317">
        <v>1600</v>
      </c>
      <c r="D78" s="318" t="s">
        <v>31</v>
      </c>
      <c r="E78" s="537">
        <v>1500</v>
      </c>
      <c r="F78" s="539" t="s">
        <v>31</v>
      </c>
    </row>
    <row r="79" spans="1:6" ht="19.5">
      <c r="B79" s="110" t="s">
        <v>776</v>
      </c>
      <c r="C79" s="317">
        <v>1500</v>
      </c>
      <c r="D79" s="318" t="s">
        <v>31</v>
      </c>
      <c r="E79" s="537"/>
      <c r="F79" s="539"/>
    </row>
    <row r="80" spans="1:6" ht="20.25" thickBot="1">
      <c r="B80" s="424" t="s">
        <v>777</v>
      </c>
      <c r="C80" s="425">
        <v>1400</v>
      </c>
      <c r="D80" s="426" t="s">
        <v>31</v>
      </c>
      <c r="E80" s="538"/>
      <c r="F80" s="540"/>
    </row>
  </sheetData>
  <mergeCells count="24">
    <mergeCell ref="J7:J8"/>
    <mergeCell ref="K7:O7"/>
    <mergeCell ref="K11:O11"/>
    <mergeCell ref="K12:O12"/>
    <mergeCell ref="E27:E32"/>
    <mergeCell ref="F27:F32"/>
    <mergeCell ref="D45:E45"/>
    <mergeCell ref="D52:E52"/>
    <mergeCell ref="C6:D6"/>
    <mergeCell ref="E6:F6"/>
    <mergeCell ref="E7:E12"/>
    <mergeCell ref="F7:F12"/>
    <mergeCell ref="C26:D26"/>
    <mergeCell ref="E26:F26"/>
    <mergeCell ref="D46:E46"/>
    <mergeCell ref="D47:E47"/>
    <mergeCell ref="D48:E48"/>
    <mergeCell ref="D49:E49"/>
    <mergeCell ref="D50:E50"/>
    <mergeCell ref="C77:D77"/>
    <mergeCell ref="E77:F77"/>
    <mergeCell ref="E78:E80"/>
    <mergeCell ref="F78:F80"/>
    <mergeCell ref="D51:E51"/>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91"/>
  <sheetViews>
    <sheetView topLeftCell="A19" zoomScaleNormal="100" workbookViewId="0">
      <selection activeCell="I38" sqref="I38"/>
    </sheetView>
  </sheetViews>
  <sheetFormatPr defaultRowHeight="13.5"/>
  <cols>
    <col min="1" max="2" width="9.25" customWidth="1"/>
    <col min="3" max="3" width="7.25" bestFit="1" customWidth="1"/>
    <col min="4" max="4" width="3" bestFit="1" customWidth="1"/>
    <col min="5" max="5" width="7.25" bestFit="1" customWidth="1"/>
    <col min="6" max="9" width="10" customWidth="1"/>
    <col min="10" max="11" width="12" customWidth="1"/>
    <col min="12" max="12" width="3.875" customWidth="1"/>
    <col min="13" max="15" width="9" customWidth="1"/>
    <col min="16" max="16" width="12.875" style="393" customWidth="1"/>
    <col min="17" max="17" width="25.75" style="393" bestFit="1" customWidth="1"/>
  </cols>
  <sheetData>
    <row r="1" spans="1:17" s="2" customFormat="1">
      <c r="A1" s="15" t="s">
        <v>373</v>
      </c>
      <c r="B1" s="16"/>
      <c r="C1" s="15"/>
      <c r="D1" s="15"/>
      <c r="E1" s="15"/>
      <c r="F1" s="15"/>
      <c r="G1" s="15"/>
      <c r="H1" s="15"/>
      <c r="I1" s="15"/>
      <c r="J1" s="17"/>
      <c r="K1" s="17"/>
      <c r="L1" s="17"/>
      <c r="M1" s="17"/>
      <c r="N1" s="17"/>
      <c r="O1" s="17"/>
      <c r="P1" s="391"/>
      <c r="Q1" s="392"/>
    </row>
    <row r="2" spans="1:17" s="2" customFormat="1">
      <c r="B2" s="198" t="s">
        <v>374</v>
      </c>
      <c r="C2" s="15"/>
      <c r="D2" s="15"/>
      <c r="E2" s="15"/>
      <c r="F2" s="15"/>
      <c r="G2" s="15"/>
      <c r="H2" s="15"/>
      <c r="I2" s="15"/>
      <c r="J2" s="17"/>
      <c r="K2" s="17"/>
      <c r="L2" s="17"/>
      <c r="M2" s="17"/>
      <c r="N2" s="17"/>
      <c r="O2" s="17"/>
      <c r="P2" s="391"/>
      <c r="Q2" s="392"/>
    </row>
    <row r="4" spans="1:17">
      <c r="A4" t="s">
        <v>462</v>
      </c>
    </row>
    <row r="5" spans="1:17" ht="20.45" customHeight="1">
      <c r="A5" s="199" t="s">
        <v>542</v>
      </c>
      <c r="B5" s="199"/>
      <c r="C5" s="199"/>
      <c r="D5" s="199"/>
      <c r="E5" s="199"/>
      <c r="F5" s="199"/>
      <c r="G5" s="199"/>
      <c r="H5" s="199"/>
      <c r="I5" s="199"/>
      <c r="J5" s="199"/>
      <c r="K5" s="199"/>
      <c r="L5" s="199"/>
    </row>
    <row r="6" spans="1:17" ht="18.75">
      <c r="A6" s="416" t="s">
        <v>769</v>
      </c>
      <c r="B6" s="417"/>
      <c r="C6" s="417"/>
      <c r="D6" s="417"/>
      <c r="E6" s="417"/>
      <c r="F6" s="417"/>
      <c r="G6" s="417"/>
      <c r="H6" s="417"/>
      <c r="I6" s="417"/>
      <c r="J6" s="417"/>
      <c r="K6" s="417"/>
      <c r="L6" s="247"/>
    </row>
    <row r="7" spans="1:17" ht="18.75">
      <c r="A7" s="282"/>
      <c r="B7" s="282"/>
      <c r="C7" s="282"/>
      <c r="D7" s="282"/>
      <c r="E7" s="282"/>
      <c r="F7" s="282"/>
      <c r="G7" s="282"/>
      <c r="H7" s="282"/>
      <c r="I7" s="282"/>
      <c r="J7" s="282"/>
      <c r="K7" s="282"/>
      <c r="L7" s="248"/>
    </row>
    <row r="8" spans="1:17">
      <c r="A8" s="283"/>
      <c r="B8" s="284" t="s">
        <v>770</v>
      </c>
      <c r="C8" s="284"/>
      <c r="D8" s="284"/>
      <c r="E8" s="284"/>
      <c r="F8" s="284"/>
      <c r="G8" s="285"/>
      <c r="H8" s="285"/>
      <c r="I8" s="285"/>
      <c r="J8" s="285"/>
      <c r="K8" s="285"/>
      <c r="L8" s="249"/>
    </row>
    <row r="9" spans="1:17">
      <c r="A9" s="286"/>
      <c r="B9" s="287" t="s">
        <v>771</v>
      </c>
      <c r="C9" s="287"/>
      <c r="D9" s="287"/>
      <c r="E9" s="287"/>
      <c r="F9" s="287"/>
      <c r="G9" s="288"/>
      <c r="H9" s="288"/>
      <c r="I9" s="288"/>
      <c r="J9" s="288"/>
      <c r="K9" s="288"/>
      <c r="L9" s="250"/>
    </row>
    <row r="10" spans="1:17">
      <c r="A10" s="286"/>
      <c r="B10" s="287"/>
      <c r="C10" s="287"/>
      <c r="D10" s="287"/>
      <c r="E10" s="287"/>
      <c r="F10" s="287"/>
      <c r="G10" s="288"/>
      <c r="H10" s="288"/>
      <c r="I10" s="288"/>
      <c r="J10" s="288"/>
      <c r="K10" s="288"/>
      <c r="L10" s="250"/>
    </row>
    <row r="11" spans="1:17" ht="14.25" thickBot="1">
      <c r="A11" s="200" t="s">
        <v>463</v>
      </c>
      <c r="B11" s="200"/>
      <c r="C11" s="200"/>
      <c r="D11" s="200"/>
      <c r="E11" s="200"/>
      <c r="F11" s="200"/>
      <c r="G11" s="285"/>
      <c r="H11" s="285"/>
      <c r="I11" s="285"/>
      <c r="J11" s="285"/>
      <c r="K11" s="289" t="s">
        <v>464</v>
      </c>
      <c r="L11" s="251"/>
    </row>
    <row r="12" spans="1:17" ht="14.25" thickTop="1">
      <c r="A12" s="567" t="s">
        <v>465</v>
      </c>
      <c r="B12" s="568"/>
      <c r="C12" s="571" t="s">
        <v>466</v>
      </c>
      <c r="D12" s="572"/>
      <c r="E12" s="568"/>
      <c r="F12" s="578" t="s">
        <v>467</v>
      </c>
      <c r="G12" s="579"/>
      <c r="H12" s="579"/>
      <c r="I12" s="580"/>
      <c r="J12" s="578" t="s">
        <v>468</v>
      </c>
      <c r="K12" s="581"/>
      <c r="L12" s="252"/>
      <c r="M12" s="390" t="s">
        <v>703</v>
      </c>
    </row>
    <row r="13" spans="1:17" ht="24.6" customHeight="1">
      <c r="A13" s="569"/>
      <c r="B13" s="570"/>
      <c r="C13" s="573"/>
      <c r="D13" s="574"/>
      <c r="E13" s="575"/>
      <c r="F13" s="582" t="s">
        <v>469</v>
      </c>
      <c r="G13" s="583"/>
      <c r="H13" s="582" t="s">
        <v>470</v>
      </c>
      <c r="I13" s="583"/>
      <c r="J13" s="584" t="s">
        <v>471</v>
      </c>
      <c r="K13" s="585"/>
      <c r="L13" s="246"/>
      <c r="M13" s="390" t="s">
        <v>540</v>
      </c>
    </row>
    <row r="14" spans="1:17">
      <c r="A14" s="586" t="s">
        <v>472</v>
      </c>
      <c r="B14" s="587" t="s">
        <v>473</v>
      </c>
      <c r="C14" s="573"/>
      <c r="D14" s="574"/>
      <c r="E14" s="575"/>
      <c r="F14" s="561">
        <v>0.10009999999999999</v>
      </c>
      <c r="G14" s="562"/>
      <c r="H14" s="561">
        <v>0.11829999999999999</v>
      </c>
      <c r="I14" s="562"/>
      <c r="J14" s="563">
        <v>0.183</v>
      </c>
      <c r="K14" s="564"/>
      <c r="L14" s="253"/>
      <c r="M14" s="559" t="s">
        <v>538</v>
      </c>
      <c r="N14" s="559" t="s">
        <v>539</v>
      </c>
    </row>
    <row r="15" spans="1:17" ht="14.25" thickBot="1">
      <c r="A15" s="586"/>
      <c r="B15" s="587"/>
      <c r="C15" s="576"/>
      <c r="D15" s="577"/>
      <c r="E15" s="570"/>
      <c r="F15" s="281" t="s">
        <v>474</v>
      </c>
      <c r="G15" s="281" t="s">
        <v>475</v>
      </c>
      <c r="H15" s="281" t="s">
        <v>474</v>
      </c>
      <c r="I15" s="281" t="s">
        <v>475</v>
      </c>
      <c r="J15" s="281" t="s">
        <v>474</v>
      </c>
      <c r="K15" s="290" t="s">
        <v>475</v>
      </c>
      <c r="L15" s="245"/>
      <c r="M15" s="560"/>
      <c r="N15" s="560"/>
      <c r="P15" s="396" t="s">
        <v>756</v>
      </c>
      <c r="Q15" s="415" t="s">
        <v>768</v>
      </c>
    </row>
    <row r="16" spans="1:17" ht="16.5" thickBot="1">
      <c r="A16" s="291"/>
      <c r="B16" s="201"/>
      <c r="C16" s="202" t="s">
        <v>476</v>
      </c>
      <c r="D16" s="203"/>
      <c r="E16" s="204" t="s">
        <v>477</v>
      </c>
      <c r="F16" s="205"/>
      <c r="G16" s="205"/>
      <c r="H16" s="205"/>
      <c r="I16" s="205"/>
      <c r="J16" s="206"/>
      <c r="K16" s="292"/>
      <c r="L16" s="245"/>
      <c r="M16" s="261" t="s">
        <v>537</v>
      </c>
      <c r="N16" s="261" t="s">
        <v>537</v>
      </c>
      <c r="P16" s="394" t="s">
        <v>755</v>
      </c>
      <c r="Q16" s="395" t="s">
        <v>754</v>
      </c>
    </row>
    <row r="17" spans="1:17" ht="14.25" thickBot="1">
      <c r="A17" s="293">
        <v>1</v>
      </c>
      <c r="B17" s="207">
        <v>58000</v>
      </c>
      <c r="C17" s="208"/>
      <c r="D17" s="209" t="s">
        <v>478</v>
      </c>
      <c r="E17" s="210">
        <v>63000</v>
      </c>
      <c r="F17" s="211">
        <v>5805.7999999999993</v>
      </c>
      <c r="G17" s="211">
        <v>2902.8999999999996</v>
      </c>
      <c r="H17" s="211">
        <v>6861.4</v>
      </c>
      <c r="I17" s="211">
        <v>3430.7</v>
      </c>
      <c r="J17" s="212"/>
      <c r="K17" s="294"/>
      <c r="L17" s="254"/>
      <c r="M17" s="262">
        <f>B17</f>
        <v>58000</v>
      </c>
      <c r="N17" s="262">
        <f t="shared" ref="N17:N51" si="0">B17</f>
        <v>58000</v>
      </c>
      <c r="P17" s="418">
        <v>58000</v>
      </c>
      <c r="Q17" s="397" t="s">
        <v>704</v>
      </c>
    </row>
    <row r="18" spans="1:17" ht="14.25" thickBot="1">
      <c r="A18" s="295">
        <v>2</v>
      </c>
      <c r="B18" s="213">
        <v>68000</v>
      </c>
      <c r="C18" s="214">
        <v>63000</v>
      </c>
      <c r="D18" s="215" t="s">
        <v>478</v>
      </c>
      <c r="E18" s="216">
        <v>73000</v>
      </c>
      <c r="F18" s="217">
        <v>6806.7999999999993</v>
      </c>
      <c r="G18" s="217">
        <v>3403.3999999999996</v>
      </c>
      <c r="H18" s="217">
        <v>8044.4</v>
      </c>
      <c r="I18" s="217">
        <v>4022.2</v>
      </c>
      <c r="J18" s="212"/>
      <c r="K18" s="294"/>
      <c r="L18" s="254"/>
      <c r="M18" s="262">
        <f t="shared" ref="M18:M66" si="1">B18</f>
        <v>68000</v>
      </c>
      <c r="N18" s="262">
        <f t="shared" si="0"/>
        <v>68000</v>
      </c>
      <c r="P18" s="418">
        <v>68000</v>
      </c>
      <c r="Q18" s="397" t="s">
        <v>705</v>
      </c>
    </row>
    <row r="19" spans="1:17" ht="14.25" thickBot="1">
      <c r="A19" s="293">
        <v>3</v>
      </c>
      <c r="B19" s="218">
        <v>78000</v>
      </c>
      <c r="C19" s="219">
        <v>73000</v>
      </c>
      <c r="D19" s="209" t="s">
        <v>478</v>
      </c>
      <c r="E19" s="220">
        <v>83000</v>
      </c>
      <c r="F19" s="221">
        <v>7807.7999999999993</v>
      </c>
      <c r="G19" s="221">
        <v>3903.8999999999996</v>
      </c>
      <c r="H19" s="221">
        <v>9227.4</v>
      </c>
      <c r="I19" s="221">
        <v>4613.7</v>
      </c>
      <c r="J19" s="212"/>
      <c r="K19" s="294"/>
      <c r="L19" s="254"/>
      <c r="M19" s="262">
        <f t="shared" si="1"/>
        <v>78000</v>
      </c>
      <c r="N19" s="262">
        <f t="shared" si="0"/>
        <v>78000</v>
      </c>
      <c r="P19" s="418">
        <v>78000</v>
      </c>
      <c r="Q19" s="397" t="s">
        <v>706</v>
      </c>
    </row>
    <row r="20" spans="1:17" ht="14.25" thickBot="1">
      <c r="A20" s="295" t="s">
        <v>479</v>
      </c>
      <c r="B20" s="213">
        <v>88000</v>
      </c>
      <c r="C20" s="222">
        <v>83000</v>
      </c>
      <c r="D20" s="215" t="s">
        <v>478</v>
      </c>
      <c r="E20" s="216">
        <v>93000</v>
      </c>
      <c r="F20" s="217">
        <v>8808.7999999999993</v>
      </c>
      <c r="G20" s="217">
        <v>4404.3999999999996</v>
      </c>
      <c r="H20" s="217">
        <v>10410.4</v>
      </c>
      <c r="I20" s="217">
        <v>5205.2</v>
      </c>
      <c r="J20" s="223">
        <v>16104</v>
      </c>
      <c r="K20" s="296">
        <v>8052</v>
      </c>
      <c r="L20" s="255"/>
      <c r="M20" s="262">
        <f t="shared" si="1"/>
        <v>88000</v>
      </c>
      <c r="N20" s="262">
        <f t="shared" si="0"/>
        <v>88000</v>
      </c>
      <c r="P20" s="418">
        <v>88000</v>
      </c>
      <c r="Q20" s="397" t="s">
        <v>707</v>
      </c>
    </row>
    <row r="21" spans="1:17" ht="14.25" thickBot="1">
      <c r="A21" s="293" t="s">
        <v>480</v>
      </c>
      <c r="B21" s="218">
        <v>98000</v>
      </c>
      <c r="C21" s="219">
        <v>93000</v>
      </c>
      <c r="D21" s="209" t="s">
        <v>478</v>
      </c>
      <c r="E21" s="220">
        <v>101000</v>
      </c>
      <c r="F21" s="221">
        <v>9809.7999999999993</v>
      </c>
      <c r="G21" s="221">
        <v>4904.8999999999996</v>
      </c>
      <c r="H21" s="221">
        <v>11593.4</v>
      </c>
      <c r="I21" s="221">
        <v>5796.7</v>
      </c>
      <c r="J21" s="112">
        <v>17934</v>
      </c>
      <c r="K21" s="297">
        <v>8967</v>
      </c>
      <c r="L21" s="255"/>
      <c r="M21" s="262">
        <f t="shared" si="1"/>
        <v>98000</v>
      </c>
      <c r="N21" s="262">
        <f t="shared" si="0"/>
        <v>98000</v>
      </c>
      <c r="P21" s="418">
        <v>98000</v>
      </c>
      <c r="Q21" s="397" t="s">
        <v>708</v>
      </c>
    </row>
    <row r="22" spans="1:17" ht="14.25" thickBot="1">
      <c r="A22" s="295" t="s">
        <v>481</v>
      </c>
      <c r="B22" s="213">
        <v>104000</v>
      </c>
      <c r="C22" s="222">
        <v>101000</v>
      </c>
      <c r="D22" s="215" t="s">
        <v>478</v>
      </c>
      <c r="E22" s="216">
        <v>107000</v>
      </c>
      <c r="F22" s="217">
        <v>10410.4</v>
      </c>
      <c r="G22" s="217">
        <v>5205.2</v>
      </c>
      <c r="H22" s="217">
        <v>12303.199999999999</v>
      </c>
      <c r="I22" s="217">
        <v>6151.5999999999995</v>
      </c>
      <c r="J22" s="224">
        <v>19032</v>
      </c>
      <c r="K22" s="298">
        <v>9516</v>
      </c>
      <c r="L22" s="255"/>
      <c r="M22" s="262">
        <f t="shared" si="1"/>
        <v>104000</v>
      </c>
      <c r="N22" s="262">
        <f t="shared" si="0"/>
        <v>104000</v>
      </c>
      <c r="P22" s="418">
        <v>104000</v>
      </c>
      <c r="Q22" s="397" t="s">
        <v>709</v>
      </c>
    </row>
    <row r="23" spans="1:17" ht="14.25" thickBot="1">
      <c r="A23" s="293" t="s">
        <v>482</v>
      </c>
      <c r="B23" s="218">
        <v>110000</v>
      </c>
      <c r="C23" s="219">
        <v>107000</v>
      </c>
      <c r="D23" s="209" t="s">
        <v>478</v>
      </c>
      <c r="E23" s="220">
        <v>114000</v>
      </c>
      <c r="F23" s="221">
        <v>11011</v>
      </c>
      <c r="G23" s="221">
        <v>5505.5</v>
      </c>
      <c r="H23" s="221">
        <v>13012.999999999998</v>
      </c>
      <c r="I23" s="221">
        <v>6506.4999999999991</v>
      </c>
      <c r="J23" s="113">
        <v>20130</v>
      </c>
      <c r="K23" s="299">
        <v>10065</v>
      </c>
      <c r="L23" s="255"/>
      <c r="M23" s="262">
        <f t="shared" si="1"/>
        <v>110000</v>
      </c>
      <c r="N23" s="262">
        <f t="shared" si="0"/>
        <v>110000</v>
      </c>
      <c r="P23" s="418">
        <v>110000</v>
      </c>
      <c r="Q23" s="397" t="s">
        <v>710</v>
      </c>
    </row>
    <row r="24" spans="1:17" ht="14.25" thickBot="1">
      <c r="A24" s="295" t="s">
        <v>483</v>
      </c>
      <c r="B24" s="213">
        <v>118000</v>
      </c>
      <c r="C24" s="222">
        <v>114000</v>
      </c>
      <c r="D24" s="215" t="s">
        <v>478</v>
      </c>
      <c r="E24" s="216">
        <v>122000</v>
      </c>
      <c r="F24" s="217">
        <v>11811.8</v>
      </c>
      <c r="G24" s="217">
        <v>5905.9</v>
      </c>
      <c r="H24" s="217">
        <v>13959.399999999998</v>
      </c>
      <c r="I24" s="217">
        <v>6979.6999999999989</v>
      </c>
      <c r="J24" s="224">
        <v>21594</v>
      </c>
      <c r="K24" s="298">
        <v>10797</v>
      </c>
      <c r="L24" s="255"/>
      <c r="M24" s="262">
        <f t="shared" si="1"/>
        <v>118000</v>
      </c>
      <c r="N24" s="262">
        <f t="shared" si="0"/>
        <v>118000</v>
      </c>
      <c r="P24" s="418">
        <v>118000</v>
      </c>
      <c r="Q24" s="397" t="s">
        <v>711</v>
      </c>
    </row>
    <row r="25" spans="1:17" ht="14.25" thickBot="1">
      <c r="A25" s="293" t="s">
        <v>484</v>
      </c>
      <c r="B25" s="218">
        <v>126000</v>
      </c>
      <c r="C25" s="219">
        <v>122000</v>
      </c>
      <c r="D25" s="209" t="s">
        <v>478</v>
      </c>
      <c r="E25" s="220">
        <v>130000</v>
      </c>
      <c r="F25" s="221">
        <v>12612.599999999999</v>
      </c>
      <c r="G25" s="221">
        <v>6306.2999999999993</v>
      </c>
      <c r="H25" s="221">
        <v>14905.8</v>
      </c>
      <c r="I25" s="221">
        <v>7452.9</v>
      </c>
      <c r="J25" s="113">
        <v>23058</v>
      </c>
      <c r="K25" s="299">
        <v>11529</v>
      </c>
      <c r="L25" s="255"/>
      <c r="M25" s="262">
        <f t="shared" si="1"/>
        <v>126000</v>
      </c>
      <c r="N25" s="262">
        <f t="shared" si="0"/>
        <v>126000</v>
      </c>
      <c r="P25" s="418">
        <v>126000</v>
      </c>
      <c r="Q25" s="397" t="s">
        <v>712</v>
      </c>
    </row>
    <row r="26" spans="1:17" ht="14.25" thickBot="1">
      <c r="A26" s="295" t="s">
        <v>485</v>
      </c>
      <c r="B26" s="213">
        <v>134000</v>
      </c>
      <c r="C26" s="222">
        <v>130000</v>
      </c>
      <c r="D26" s="215" t="s">
        <v>478</v>
      </c>
      <c r="E26" s="216">
        <v>138000</v>
      </c>
      <c r="F26" s="217">
        <v>13413.4</v>
      </c>
      <c r="G26" s="217">
        <v>6706.7</v>
      </c>
      <c r="H26" s="217">
        <v>15852.199999999999</v>
      </c>
      <c r="I26" s="217">
        <v>7926.0999999999995</v>
      </c>
      <c r="J26" s="224">
        <v>24522</v>
      </c>
      <c r="K26" s="298">
        <v>12261</v>
      </c>
      <c r="L26" s="255"/>
      <c r="M26" s="262">
        <f t="shared" si="1"/>
        <v>134000</v>
      </c>
      <c r="N26" s="262">
        <f t="shared" si="0"/>
        <v>134000</v>
      </c>
      <c r="P26" s="418">
        <v>134000</v>
      </c>
      <c r="Q26" s="397" t="s">
        <v>713</v>
      </c>
    </row>
    <row r="27" spans="1:17" ht="14.25" thickBot="1">
      <c r="A27" s="293" t="s">
        <v>486</v>
      </c>
      <c r="B27" s="218">
        <v>142000</v>
      </c>
      <c r="C27" s="219">
        <v>138000</v>
      </c>
      <c r="D27" s="209" t="s">
        <v>478</v>
      </c>
      <c r="E27" s="220">
        <v>146000</v>
      </c>
      <c r="F27" s="221">
        <v>14214.199999999999</v>
      </c>
      <c r="G27" s="221">
        <v>7107.0999999999995</v>
      </c>
      <c r="H27" s="221">
        <v>16798.599999999999</v>
      </c>
      <c r="I27" s="221">
        <v>8399.2999999999993</v>
      </c>
      <c r="J27" s="113">
        <v>25986</v>
      </c>
      <c r="K27" s="299">
        <v>12993</v>
      </c>
      <c r="L27" s="255"/>
      <c r="M27" s="262">
        <f t="shared" si="1"/>
        <v>142000</v>
      </c>
      <c r="N27" s="262">
        <f t="shared" si="0"/>
        <v>142000</v>
      </c>
      <c r="P27" s="418">
        <v>142000</v>
      </c>
      <c r="Q27" s="397" t="s">
        <v>714</v>
      </c>
    </row>
    <row r="28" spans="1:17" ht="14.25" thickBot="1">
      <c r="A28" s="295" t="s">
        <v>487</v>
      </c>
      <c r="B28" s="213">
        <v>150000</v>
      </c>
      <c r="C28" s="222">
        <v>146000</v>
      </c>
      <c r="D28" s="215" t="s">
        <v>478</v>
      </c>
      <c r="E28" s="216">
        <v>155000</v>
      </c>
      <c r="F28" s="217">
        <v>15015</v>
      </c>
      <c r="G28" s="217">
        <v>7507.5</v>
      </c>
      <c r="H28" s="217">
        <v>17745</v>
      </c>
      <c r="I28" s="217">
        <v>8872.5</v>
      </c>
      <c r="J28" s="224">
        <v>27450</v>
      </c>
      <c r="K28" s="298">
        <v>13725</v>
      </c>
      <c r="L28" s="255"/>
      <c r="M28" s="262">
        <f t="shared" si="1"/>
        <v>150000</v>
      </c>
      <c r="N28" s="262">
        <f t="shared" si="0"/>
        <v>150000</v>
      </c>
      <c r="P28" s="418">
        <v>150000</v>
      </c>
      <c r="Q28" s="397" t="s">
        <v>715</v>
      </c>
    </row>
    <row r="29" spans="1:17" ht="14.25" thickBot="1">
      <c r="A29" s="293" t="s">
        <v>488</v>
      </c>
      <c r="B29" s="218">
        <v>160000</v>
      </c>
      <c r="C29" s="219">
        <v>155000</v>
      </c>
      <c r="D29" s="209" t="s">
        <v>478</v>
      </c>
      <c r="E29" s="220">
        <v>165000</v>
      </c>
      <c r="F29" s="221">
        <v>16016</v>
      </c>
      <c r="G29" s="221">
        <v>8008</v>
      </c>
      <c r="H29" s="221">
        <v>18927.999999999996</v>
      </c>
      <c r="I29" s="221">
        <v>9463.9999999999982</v>
      </c>
      <c r="J29" s="113">
        <v>29280</v>
      </c>
      <c r="K29" s="299">
        <v>14640</v>
      </c>
      <c r="L29" s="255"/>
      <c r="M29" s="262">
        <f t="shared" si="1"/>
        <v>160000</v>
      </c>
      <c r="N29" s="262">
        <f t="shared" si="0"/>
        <v>160000</v>
      </c>
      <c r="P29" s="418">
        <v>160000</v>
      </c>
      <c r="Q29" s="397" t="s">
        <v>716</v>
      </c>
    </row>
    <row r="30" spans="1:17" ht="14.25" thickBot="1">
      <c r="A30" s="295" t="s">
        <v>489</v>
      </c>
      <c r="B30" s="213">
        <v>170000</v>
      </c>
      <c r="C30" s="222">
        <v>165000</v>
      </c>
      <c r="D30" s="215" t="s">
        <v>478</v>
      </c>
      <c r="E30" s="216">
        <v>175000</v>
      </c>
      <c r="F30" s="217">
        <v>17017</v>
      </c>
      <c r="G30" s="217">
        <v>8508.5</v>
      </c>
      <c r="H30" s="217">
        <v>20110.999999999996</v>
      </c>
      <c r="I30" s="217">
        <v>10055.499999999998</v>
      </c>
      <c r="J30" s="224">
        <v>31110</v>
      </c>
      <c r="K30" s="298">
        <v>15555</v>
      </c>
      <c r="L30" s="255"/>
      <c r="M30" s="262">
        <f t="shared" si="1"/>
        <v>170000</v>
      </c>
      <c r="N30" s="262">
        <f t="shared" si="0"/>
        <v>170000</v>
      </c>
      <c r="P30" s="418">
        <v>170000</v>
      </c>
      <c r="Q30" s="397" t="s">
        <v>717</v>
      </c>
    </row>
    <row r="31" spans="1:17" ht="14.25" thickBot="1">
      <c r="A31" s="293" t="s">
        <v>490</v>
      </c>
      <c r="B31" s="218">
        <v>180000</v>
      </c>
      <c r="C31" s="219">
        <v>175000</v>
      </c>
      <c r="D31" s="209" t="s">
        <v>478</v>
      </c>
      <c r="E31" s="220">
        <v>185000</v>
      </c>
      <c r="F31" s="221">
        <v>18018</v>
      </c>
      <c r="G31" s="221">
        <v>9009</v>
      </c>
      <c r="H31" s="221">
        <v>21293.999999999996</v>
      </c>
      <c r="I31" s="221">
        <v>10646.999999999998</v>
      </c>
      <c r="J31" s="113">
        <v>32940</v>
      </c>
      <c r="K31" s="299">
        <v>16470</v>
      </c>
      <c r="L31" s="255"/>
      <c r="M31" s="262">
        <f t="shared" si="1"/>
        <v>180000</v>
      </c>
      <c r="N31" s="262">
        <f t="shared" si="0"/>
        <v>180000</v>
      </c>
      <c r="P31" s="418">
        <v>180000</v>
      </c>
      <c r="Q31" s="397" t="s">
        <v>718</v>
      </c>
    </row>
    <row r="32" spans="1:17" ht="14.25" thickBot="1">
      <c r="A32" s="295" t="s">
        <v>491</v>
      </c>
      <c r="B32" s="213">
        <v>190000</v>
      </c>
      <c r="C32" s="222">
        <v>185000</v>
      </c>
      <c r="D32" s="215" t="s">
        <v>478</v>
      </c>
      <c r="E32" s="216">
        <v>195000</v>
      </c>
      <c r="F32" s="217">
        <v>19019</v>
      </c>
      <c r="G32" s="217">
        <v>9509.5</v>
      </c>
      <c r="H32" s="217">
        <v>22476.999999999996</v>
      </c>
      <c r="I32" s="217">
        <v>11238.499999999998</v>
      </c>
      <c r="J32" s="224">
        <v>34770</v>
      </c>
      <c r="K32" s="298">
        <v>17385</v>
      </c>
      <c r="L32" s="255"/>
      <c r="M32" s="262">
        <f t="shared" si="1"/>
        <v>190000</v>
      </c>
      <c r="N32" s="262">
        <f t="shared" si="0"/>
        <v>190000</v>
      </c>
      <c r="P32" s="418">
        <v>190000</v>
      </c>
      <c r="Q32" s="397" t="s">
        <v>719</v>
      </c>
    </row>
    <row r="33" spans="1:17" ht="14.25" thickBot="1">
      <c r="A33" s="293" t="s">
        <v>492</v>
      </c>
      <c r="B33" s="218">
        <v>200000</v>
      </c>
      <c r="C33" s="219">
        <v>195000</v>
      </c>
      <c r="D33" s="209" t="s">
        <v>478</v>
      </c>
      <c r="E33" s="220">
        <v>210000</v>
      </c>
      <c r="F33" s="221">
        <v>20020</v>
      </c>
      <c r="G33" s="221">
        <v>10010</v>
      </c>
      <c r="H33" s="221">
        <v>23659.999999999996</v>
      </c>
      <c r="I33" s="221">
        <v>11829.999999999998</v>
      </c>
      <c r="J33" s="113">
        <v>36600</v>
      </c>
      <c r="K33" s="299">
        <v>18300</v>
      </c>
      <c r="L33" s="255"/>
      <c r="M33" s="262">
        <f t="shared" si="1"/>
        <v>200000</v>
      </c>
      <c r="N33" s="262">
        <f t="shared" si="0"/>
        <v>200000</v>
      </c>
      <c r="P33" s="418">
        <v>200000</v>
      </c>
      <c r="Q33" s="397" t="s">
        <v>720</v>
      </c>
    </row>
    <row r="34" spans="1:17" ht="14.25" thickBot="1">
      <c r="A34" s="295" t="s">
        <v>493</v>
      </c>
      <c r="B34" s="213">
        <v>220000</v>
      </c>
      <c r="C34" s="222">
        <v>210000</v>
      </c>
      <c r="D34" s="215" t="s">
        <v>478</v>
      </c>
      <c r="E34" s="216">
        <v>230000</v>
      </c>
      <c r="F34" s="217">
        <v>22022</v>
      </c>
      <c r="G34" s="217">
        <v>11011</v>
      </c>
      <c r="H34" s="217">
        <v>26025.999999999996</v>
      </c>
      <c r="I34" s="217">
        <v>13012.999999999998</v>
      </c>
      <c r="J34" s="224">
        <v>40260</v>
      </c>
      <c r="K34" s="298">
        <v>20130</v>
      </c>
      <c r="L34" s="255"/>
      <c r="M34" s="262">
        <f t="shared" si="1"/>
        <v>220000</v>
      </c>
      <c r="N34" s="262">
        <f t="shared" si="0"/>
        <v>220000</v>
      </c>
      <c r="P34" s="418">
        <v>220000</v>
      </c>
      <c r="Q34" s="397" t="s">
        <v>721</v>
      </c>
    </row>
    <row r="35" spans="1:17" ht="14.25" thickBot="1">
      <c r="A35" s="293" t="s">
        <v>494</v>
      </c>
      <c r="B35" s="218">
        <v>240000</v>
      </c>
      <c r="C35" s="219">
        <v>230000</v>
      </c>
      <c r="D35" s="209" t="s">
        <v>478</v>
      </c>
      <c r="E35" s="220">
        <v>250000</v>
      </c>
      <c r="F35" s="221">
        <v>24024</v>
      </c>
      <c r="G35" s="221">
        <v>12012</v>
      </c>
      <c r="H35" s="221">
        <v>28391.999999999996</v>
      </c>
      <c r="I35" s="221">
        <v>14195.999999999998</v>
      </c>
      <c r="J35" s="113">
        <v>43920</v>
      </c>
      <c r="K35" s="299">
        <v>21960</v>
      </c>
      <c r="L35" s="255"/>
      <c r="M35" s="262">
        <f t="shared" si="1"/>
        <v>240000</v>
      </c>
      <c r="N35" s="262">
        <f t="shared" si="0"/>
        <v>240000</v>
      </c>
      <c r="P35" s="418">
        <v>240000</v>
      </c>
      <c r="Q35" s="397" t="s">
        <v>722</v>
      </c>
    </row>
    <row r="36" spans="1:17" ht="14.25" thickBot="1">
      <c r="A36" s="295" t="s">
        <v>495</v>
      </c>
      <c r="B36" s="213">
        <v>260000</v>
      </c>
      <c r="C36" s="222">
        <v>250000</v>
      </c>
      <c r="D36" s="215" t="s">
        <v>478</v>
      </c>
      <c r="E36" s="216">
        <v>270000</v>
      </c>
      <c r="F36" s="217">
        <v>26026</v>
      </c>
      <c r="G36" s="217">
        <v>13013</v>
      </c>
      <c r="H36" s="217">
        <v>30757.999999999996</v>
      </c>
      <c r="I36" s="217">
        <v>15378.999999999998</v>
      </c>
      <c r="J36" s="224">
        <v>47580</v>
      </c>
      <c r="K36" s="298">
        <v>23790</v>
      </c>
      <c r="L36" s="255"/>
      <c r="M36" s="262">
        <f t="shared" si="1"/>
        <v>260000</v>
      </c>
      <c r="N36" s="262">
        <f t="shared" si="0"/>
        <v>260000</v>
      </c>
      <c r="P36" s="418">
        <v>260000</v>
      </c>
      <c r="Q36" s="397" t="s">
        <v>723</v>
      </c>
    </row>
    <row r="37" spans="1:17" ht="14.25" thickBot="1">
      <c r="A37" s="293" t="s">
        <v>496</v>
      </c>
      <c r="B37" s="218">
        <v>280000</v>
      </c>
      <c r="C37" s="219">
        <v>270000</v>
      </c>
      <c r="D37" s="209" t="s">
        <v>478</v>
      </c>
      <c r="E37" s="220">
        <v>290000</v>
      </c>
      <c r="F37" s="221">
        <v>28028</v>
      </c>
      <c r="G37" s="221">
        <v>14014</v>
      </c>
      <c r="H37" s="221">
        <v>33124</v>
      </c>
      <c r="I37" s="221">
        <v>16562</v>
      </c>
      <c r="J37" s="113">
        <v>51240</v>
      </c>
      <c r="K37" s="299">
        <v>25620</v>
      </c>
      <c r="L37" s="255"/>
      <c r="M37" s="262">
        <f t="shared" si="1"/>
        <v>280000</v>
      </c>
      <c r="N37" s="262">
        <f t="shared" si="0"/>
        <v>280000</v>
      </c>
      <c r="P37" s="418">
        <v>280000</v>
      </c>
      <c r="Q37" s="397" t="s">
        <v>724</v>
      </c>
    </row>
    <row r="38" spans="1:17" ht="14.25" thickBot="1">
      <c r="A38" s="295" t="s">
        <v>497</v>
      </c>
      <c r="B38" s="213">
        <v>300000</v>
      </c>
      <c r="C38" s="222">
        <v>290000</v>
      </c>
      <c r="D38" s="215" t="s">
        <v>478</v>
      </c>
      <c r="E38" s="216">
        <v>310000</v>
      </c>
      <c r="F38" s="217">
        <v>30030</v>
      </c>
      <c r="G38" s="217">
        <v>15015</v>
      </c>
      <c r="H38" s="217">
        <v>35490</v>
      </c>
      <c r="I38" s="217">
        <v>17745</v>
      </c>
      <c r="J38" s="224">
        <v>54900</v>
      </c>
      <c r="K38" s="298">
        <v>27450</v>
      </c>
      <c r="L38" s="255"/>
      <c r="M38" s="262">
        <f t="shared" si="1"/>
        <v>300000</v>
      </c>
      <c r="N38" s="262">
        <f t="shared" si="0"/>
        <v>300000</v>
      </c>
      <c r="P38" s="418">
        <v>300000</v>
      </c>
      <c r="Q38" s="397" t="s">
        <v>725</v>
      </c>
    </row>
    <row r="39" spans="1:17" ht="14.25" thickBot="1">
      <c r="A39" s="293" t="s">
        <v>498</v>
      </c>
      <c r="B39" s="218">
        <v>320000</v>
      </c>
      <c r="C39" s="219">
        <v>310000</v>
      </c>
      <c r="D39" s="209" t="s">
        <v>478</v>
      </c>
      <c r="E39" s="220">
        <v>330000</v>
      </c>
      <c r="F39" s="221">
        <v>32032</v>
      </c>
      <c r="G39" s="221">
        <v>16016</v>
      </c>
      <c r="H39" s="221">
        <v>37855.999999999993</v>
      </c>
      <c r="I39" s="221">
        <v>18927.999999999996</v>
      </c>
      <c r="J39" s="113">
        <v>58560</v>
      </c>
      <c r="K39" s="299">
        <v>29280</v>
      </c>
      <c r="L39" s="255"/>
      <c r="M39" s="262">
        <f t="shared" si="1"/>
        <v>320000</v>
      </c>
      <c r="N39" s="262">
        <f t="shared" si="0"/>
        <v>320000</v>
      </c>
      <c r="P39" s="418">
        <v>320000</v>
      </c>
      <c r="Q39" s="397" t="s">
        <v>726</v>
      </c>
    </row>
    <row r="40" spans="1:17" ht="14.25" thickBot="1">
      <c r="A40" s="295" t="s">
        <v>499</v>
      </c>
      <c r="B40" s="213">
        <v>340000</v>
      </c>
      <c r="C40" s="222">
        <v>330000</v>
      </c>
      <c r="D40" s="215" t="s">
        <v>478</v>
      </c>
      <c r="E40" s="216">
        <v>350000</v>
      </c>
      <c r="F40" s="217">
        <v>34034</v>
      </c>
      <c r="G40" s="217">
        <v>17017</v>
      </c>
      <c r="H40" s="217">
        <v>40221.999999999993</v>
      </c>
      <c r="I40" s="217">
        <v>20110.999999999996</v>
      </c>
      <c r="J40" s="224">
        <v>62220</v>
      </c>
      <c r="K40" s="298">
        <v>31110</v>
      </c>
      <c r="L40" s="255"/>
      <c r="M40" s="262">
        <f t="shared" si="1"/>
        <v>340000</v>
      </c>
      <c r="N40" s="262">
        <f t="shared" si="0"/>
        <v>340000</v>
      </c>
      <c r="P40" s="418">
        <v>340000</v>
      </c>
      <c r="Q40" s="397" t="s">
        <v>727</v>
      </c>
    </row>
    <row r="41" spans="1:17" ht="14.25" thickBot="1">
      <c r="A41" s="293" t="s">
        <v>500</v>
      </c>
      <c r="B41" s="218">
        <v>360000</v>
      </c>
      <c r="C41" s="219">
        <v>350000</v>
      </c>
      <c r="D41" s="209" t="s">
        <v>478</v>
      </c>
      <c r="E41" s="220">
        <v>370000</v>
      </c>
      <c r="F41" s="221">
        <v>36036</v>
      </c>
      <c r="G41" s="221">
        <v>18018</v>
      </c>
      <c r="H41" s="221">
        <v>42587.999999999993</v>
      </c>
      <c r="I41" s="221">
        <v>21293.999999999996</v>
      </c>
      <c r="J41" s="113">
        <v>65880</v>
      </c>
      <c r="K41" s="299">
        <v>32940</v>
      </c>
      <c r="L41" s="255"/>
      <c r="M41" s="262">
        <f t="shared" si="1"/>
        <v>360000</v>
      </c>
      <c r="N41" s="262">
        <f t="shared" si="0"/>
        <v>360000</v>
      </c>
      <c r="P41" s="418">
        <v>360000</v>
      </c>
      <c r="Q41" s="397" t="s">
        <v>728</v>
      </c>
    </row>
    <row r="42" spans="1:17" ht="14.25" thickBot="1">
      <c r="A42" s="295" t="s">
        <v>501</v>
      </c>
      <c r="B42" s="213">
        <v>380000</v>
      </c>
      <c r="C42" s="222">
        <v>370000</v>
      </c>
      <c r="D42" s="215" t="s">
        <v>478</v>
      </c>
      <c r="E42" s="216">
        <v>395000</v>
      </c>
      <c r="F42" s="217">
        <v>38038</v>
      </c>
      <c r="G42" s="217">
        <v>19019</v>
      </c>
      <c r="H42" s="217">
        <v>44953.999999999993</v>
      </c>
      <c r="I42" s="217">
        <v>22476.999999999996</v>
      </c>
      <c r="J42" s="224">
        <v>69540</v>
      </c>
      <c r="K42" s="298">
        <v>34770</v>
      </c>
      <c r="L42" s="255"/>
      <c r="M42" s="262">
        <f t="shared" si="1"/>
        <v>380000</v>
      </c>
      <c r="N42" s="262">
        <f t="shared" si="0"/>
        <v>380000</v>
      </c>
      <c r="P42" s="418">
        <v>380000</v>
      </c>
      <c r="Q42" s="397" t="s">
        <v>729</v>
      </c>
    </row>
    <row r="43" spans="1:17" ht="14.25" thickBot="1">
      <c r="A43" s="293" t="s">
        <v>502</v>
      </c>
      <c r="B43" s="218">
        <v>410000</v>
      </c>
      <c r="C43" s="219">
        <v>395000</v>
      </c>
      <c r="D43" s="209" t="s">
        <v>478</v>
      </c>
      <c r="E43" s="220">
        <v>425000</v>
      </c>
      <c r="F43" s="221">
        <v>41041</v>
      </c>
      <c r="G43" s="221">
        <v>20520.5</v>
      </c>
      <c r="H43" s="221">
        <v>48502.999999999993</v>
      </c>
      <c r="I43" s="221">
        <v>24251.499999999996</v>
      </c>
      <c r="J43" s="113">
        <v>75030</v>
      </c>
      <c r="K43" s="299">
        <v>37515</v>
      </c>
      <c r="L43" s="255"/>
      <c r="M43" s="262">
        <f t="shared" si="1"/>
        <v>410000</v>
      </c>
      <c r="N43" s="262">
        <f t="shared" si="0"/>
        <v>410000</v>
      </c>
      <c r="P43" s="418">
        <v>410000</v>
      </c>
      <c r="Q43" s="397" t="s">
        <v>730</v>
      </c>
    </row>
    <row r="44" spans="1:17" ht="14.25" thickBot="1">
      <c r="A44" s="295" t="s">
        <v>503</v>
      </c>
      <c r="B44" s="213">
        <v>440000</v>
      </c>
      <c r="C44" s="222">
        <v>425000</v>
      </c>
      <c r="D44" s="215" t="s">
        <v>478</v>
      </c>
      <c r="E44" s="216">
        <v>455000</v>
      </c>
      <c r="F44" s="217">
        <v>44044</v>
      </c>
      <c r="G44" s="217">
        <v>22022</v>
      </c>
      <c r="H44" s="217">
        <v>52051.999999999993</v>
      </c>
      <c r="I44" s="217">
        <v>26025.999999999996</v>
      </c>
      <c r="J44" s="224">
        <v>80520</v>
      </c>
      <c r="K44" s="298">
        <v>40260</v>
      </c>
      <c r="L44" s="255"/>
      <c r="M44" s="262">
        <f t="shared" si="1"/>
        <v>440000</v>
      </c>
      <c r="N44" s="262">
        <f t="shared" si="0"/>
        <v>440000</v>
      </c>
      <c r="P44" s="418">
        <v>440000</v>
      </c>
      <c r="Q44" s="397" t="s">
        <v>731</v>
      </c>
    </row>
    <row r="45" spans="1:17" ht="14.25" thickBot="1">
      <c r="A45" s="293" t="s">
        <v>504</v>
      </c>
      <c r="B45" s="218">
        <v>470000</v>
      </c>
      <c r="C45" s="219">
        <v>455000</v>
      </c>
      <c r="D45" s="209" t="s">
        <v>478</v>
      </c>
      <c r="E45" s="220">
        <v>485000</v>
      </c>
      <c r="F45" s="221">
        <v>47047</v>
      </c>
      <c r="G45" s="221">
        <v>23523.5</v>
      </c>
      <c r="H45" s="221">
        <v>55600.999999999993</v>
      </c>
      <c r="I45" s="221">
        <v>27800.499999999996</v>
      </c>
      <c r="J45" s="113">
        <v>86010</v>
      </c>
      <c r="K45" s="299">
        <v>43005</v>
      </c>
      <c r="L45" s="255"/>
      <c r="M45" s="262">
        <f t="shared" si="1"/>
        <v>470000</v>
      </c>
      <c r="N45" s="262">
        <f t="shared" si="0"/>
        <v>470000</v>
      </c>
      <c r="P45" s="418">
        <v>470000</v>
      </c>
      <c r="Q45" s="397" t="s">
        <v>732</v>
      </c>
    </row>
    <row r="46" spans="1:17" ht="14.25" thickBot="1">
      <c r="A46" s="295" t="s">
        <v>505</v>
      </c>
      <c r="B46" s="213">
        <v>500000</v>
      </c>
      <c r="C46" s="222">
        <v>485000</v>
      </c>
      <c r="D46" s="215" t="s">
        <v>478</v>
      </c>
      <c r="E46" s="216">
        <v>515000</v>
      </c>
      <c r="F46" s="217">
        <v>50050</v>
      </c>
      <c r="G46" s="217">
        <v>25025</v>
      </c>
      <c r="H46" s="217">
        <v>59149.999999999993</v>
      </c>
      <c r="I46" s="217">
        <v>29574.999999999996</v>
      </c>
      <c r="J46" s="224">
        <v>91500</v>
      </c>
      <c r="K46" s="298">
        <v>45750</v>
      </c>
      <c r="L46" s="255"/>
      <c r="M46" s="262">
        <f t="shared" si="1"/>
        <v>500000</v>
      </c>
      <c r="N46" s="262">
        <f t="shared" si="0"/>
        <v>500000</v>
      </c>
      <c r="P46" s="418">
        <v>500000</v>
      </c>
      <c r="Q46" s="397" t="s">
        <v>733</v>
      </c>
    </row>
    <row r="47" spans="1:17" ht="14.25" thickBot="1">
      <c r="A47" s="293" t="s">
        <v>506</v>
      </c>
      <c r="B47" s="218">
        <v>530000</v>
      </c>
      <c r="C47" s="219">
        <v>515000</v>
      </c>
      <c r="D47" s="209" t="s">
        <v>478</v>
      </c>
      <c r="E47" s="220">
        <v>545000</v>
      </c>
      <c r="F47" s="221">
        <v>53053</v>
      </c>
      <c r="G47" s="221">
        <v>26526.5</v>
      </c>
      <c r="H47" s="221">
        <v>62698.999999999993</v>
      </c>
      <c r="I47" s="221">
        <v>31349.499999999996</v>
      </c>
      <c r="J47" s="113">
        <v>96990</v>
      </c>
      <c r="K47" s="299">
        <v>48495</v>
      </c>
      <c r="L47" s="255"/>
      <c r="M47" s="262">
        <f t="shared" si="1"/>
        <v>530000</v>
      </c>
      <c r="N47" s="262">
        <f t="shared" si="0"/>
        <v>530000</v>
      </c>
      <c r="P47" s="418">
        <v>530000</v>
      </c>
      <c r="Q47" s="397" t="s">
        <v>734</v>
      </c>
    </row>
    <row r="48" spans="1:17" ht="14.25" thickBot="1">
      <c r="A48" s="295" t="s">
        <v>507</v>
      </c>
      <c r="B48" s="213">
        <v>560000</v>
      </c>
      <c r="C48" s="222">
        <v>545000</v>
      </c>
      <c r="D48" s="215" t="s">
        <v>478</v>
      </c>
      <c r="E48" s="216">
        <v>575000</v>
      </c>
      <c r="F48" s="217">
        <v>56056</v>
      </c>
      <c r="G48" s="217">
        <v>28028</v>
      </c>
      <c r="H48" s="217">
        <v>66248</v>
      </c>
      <c r="I48" s="217">
        <v>33124</v>
      </c>
      <c r="J48" s="224">
        <v>102480</v>
      </c>
      <c r="K48" s="298">
        <v>51240</v>
      </c>
      <c r="L48" s="255"/>
      <c r="M48" s="262">
        <f t="shared" si="1"/>
        <v>560000</v>
      </c>
      <c r="N48" s="262">
        <f t="shared" si="0"/>
        <v>560000</v>
      </c>
      <c r="P48" s="418">
        <v>560000</v>
      </c>
      <c r="Q48" s="397" t="s">
        <v>735</v>
      </c>
    </row>
    <row r="49" spans="1:17" ht="14.25" thickBot="1">
      <c r="A49" s="293" t="s">
        <v>508</v>
      </c>
      <c r="B49" s="218">
        <v>590000</v>
      </c>
      <c r="C49" s="219">
        <v>575000</v>
      </c>
      <c r="D49" s="209" t="s">
        <v>478</v>
      </c>
      <c r="E49" s="220">
        <v>605000</v>
      </c>
      <c r="F49" s="221">
        <v>59059</v>
      </c>
      <c r="G49" s="221">
        <v>29529.5</v>
      </c>
      <c r="H49" s="221">
        <v>69797</v>
      </c>
      <c r="I49" s="221">
        <v>34898.5</v>
      </c>
      <c r="J49" s="113">
        <v>107970</v>
      </c>
      <c r="K49" s="299">
        <v>53985</v>
      </c>
      <c r="L49" s="255"/>
      <c r="M49" s="262">
        <f t="shared" si="1"/>
        <v>590000</v>
      </c>
      <c r="N49" s="262">
        <f t="shared" si="0"/>
        <v>590000</v>
      </c>
      <c r="P49" s="418">
        <v>590000</v>
      </c>
      <c r="Q49" s="397" t="s">
        <v>736</v>
      </c>
    </row>
    <row r="50" spans="1:17" ht="14.25" thickBot="1">
      <c r="A50" s="295" t="s">
        <v>509</v>
      </c>
      <c r="B50" s="213">
        <v>620000</v>
      </c>
      <c r="C50" s="222">
        <v>605000</v>
      </c>
      <c r="D50" s="215" t="s">
        <v>478</v>
      </c>
      <c r="E50" s="216">
        <v>635000</v>
      </c>
      <c r="F50" s="217">
        <v>62062</v>
      </c>
      <c r="G50" s="217">
        <v>31031</v>
      </c>
      <c r="H50" s="217">
        <v>73346</v>
      </c>
      <c r="I50" s="217">
        <v>36673</v>
      </c>
      <c r="J50" s="225">
        <v>113460</v>
      </c>
      <c r="K50" s="300">
        <v>56730</v>
      </c>
      <c r="L50" s="255"/>
      <c r="M50" s="262">
        <f t="shared" si="1"/>
        <v>620000</v>
      </c>
      <c r="N50" s="262">
        <f t="shared" si="0"/>
        <v>620000</v>
      </c>
      <c r="P50" s="418">
        <v>620000</v>
      </c>
      <c r="Q50" s="397" t="s">
        <v>737</v>
      </c>
    </row>
    <row r="51" spans="1:17" ht="14.25" thickBot="1">
      <c r="A51" s="293" t="s">
        <v>510</v>
      </c>
      <c r="B51" s="218">
        <v>650000</v>
      </c>
      <c r="C51" s="219">
        <v>635000</v>
      </c>
      <c r="D51" s="209" t="s">
        <v>478</v>
      </c>
      <c r="E51" s="220">
        <v>665000</v>
      </c>
      <c r="F51" s="221">
        <v>65065</v>
      </c>
      <c r="G51" s="221">
        <v>32532.5</v>
      </c>
      <c r="H51" s="221">
        <v>76894.999999999985</v>
      </c>
      <c r="I51" s="226">
        <v>38447.499999999993</v>
      </c>
      <c r="J51" s="113">
        <v>118950</v>
      </c>
      <c r="K51" s="299">
        <v>59475</v>
      </c>
      <c r="L51" s="255"/>
      <c r="M51" s="262">
        <f t="shared" si="1"/>
        <v>650000</v>
      </c>
      <c r="N51" s="262">
        <f t="shared" si="0"/>
        <v>650000</v>
      </c>
      <c r="P51" s="418">
        <v>650000</v>
      </c>
      <c r="Q51" s="397" t="s">
        <v>738</v>
      </c>
    </row>
    <row r="52" spans="1:17" ht="15" thickTop="1" thickBot="1">
      <c r="A52" s="295">
        <v>36</v>
      </c>
      <c r="B52" s="213">
        <v>680000</v>
      </c>
      <c r="C52" s="222">
        <v>665000</v>
      </c>
      <c r="D52" s="215" t="s">
        <v>478</v>
      </c>
      <c r="E52" s="216">
        <v>695000</v>
      </c>
      <c r="F52" s="217">
        <v>68068</v>
      </c>
      <c r="G52" s="217">
        <v>34034</v>
      </c>
      <c r="H52" s="217">
        <v>80443.999999999985</v>
      </c>
      <c r="I52" s="227">
        <v>40221.999999999993</v>
      </c>
      <c r="J52" s="301"/>
      <c r="K52" s="302"/>
      <c r="L52" s="254"/>
      <c r="M52" s="262">
        <f>B52</f>
        <v>680000</v>
      </c>
      <c r="N52" s="398">
        <f>$N$51</f>
        <v>650000</v>
      </c>
      <c r="O52" s="558" t="s">
        <v>541</v>
      </c>
      <c r="P52" s="418">
        <v>680000</v>
      </c>
      <c r="Q52" s="397" t="s">
        <v>739</v>
      </c>
    </row>
    <row r="53" spans="1:17" ht="14.25" thickBot="1">
      <c r="A53" s="293">
        <v>37</v>
      </c>
      <c r="B53" s="218">
        <v>710000</v>
      </c>
      <c r="C53" s="219">
        <v>695000</v>
      </c>
      <c r="D53" s="209" t="s">
        <v>478</v>
      </c>
      <c r="E53" s="220">
        <v>730000</v>
      </c>
      <c r="F53" s="221">
        <v>71071</v>
      </c>
      <c r="G53" s="221">
        <v>35535.5</v>
      </c>
      <c r="H53" s="221">
        <v>83992.999999999985</v>
      </c>
      <c r="I53" s="226">
        <v>41996.499999999993</v>
      </c>
      <c r="J53" s="228" t="s">
        <v>511</v>
      </c>
      <c r="K53" s="303"/>
      <c r="L53" s="254"/>
      <c r="M53" s="262">
        <f t="shared" si="1"/>
        <v>710000</v>
      </c>
      <c r="N53" s="398">
        <f t="shared" ref="N53:N66" si="2">$N$51</f>
        <v>650000</v>
      </c>
      <c r="O53" s="558"/>
      <c r="P53" s="418">
        <v>710000</v>
      </c>
      <c r="Q53" s="397" t="s">
        <v>740</v>
      </c>
    </row>
    <row r="54" spans="1:17" ht="14.25" customHeight="1" thickBot="1">
      <c r="A54" s="295">
        <v>38</v>
      </c>
      <c r="B54" s="213">
        <v>750000</v>
      </c>
      <c r="C54" s="222">
        <v>730000</v>
      </c>
      <c r="D54" s="215" t="s">
        <v>478</v>
      </c>
      <c r="E54" s="216">
        <v>770000</v>
      </c>
      <c r="F54" s="217">
        <v>75075</v>
      </c>
      <c r="G54" s="217">
        <v>37537.5</v>
      </c>
      <c r="H54" s="217">
        <v>88724.999999999985</v>
      </c>
      <c r="I54" s="227">
        <v>44362.499999999993</v>
      </c>
      <c r="J54" s="565" t="s">
        <v>512</v>
      </c>
      <c r="K54" s="566"/>
      <c r="L54" s="256"/>
      <c r="M54" s="262">
        <f t="shared" si="1"/>
        <v>750000</v>
      </c>
      <c r="N54" s="398">
        <f t="shared" si="2"/>
        <v>650000</v>
      </c>
      <c r="O54" s="558"/>
      <c r="P54" s="418">
        <v>750000</v>
      </c>
      <c r="Q54" s="397" t="s">
        <v>741</v>
      </c>
    </row>
    <row r="55" spans="1:17" ht="14.25" thickBot="1">
      <c r="A55" s="293">
        <v>39</v>
      </c>
      <c r="B55" s="218">
        <v>790000</v>
      </c>
      <c r="C55" s="219">
        <v>770000</v>
      </c>
      <c r="D55" s="209" t="s">
        <v>478</v>
      </c>
      <c r="E55" s="220">
        <v>810000</v>
      </c>
      <c r="F55" s="221">
        <v>79079</v>
      </c>
      <c r="G55" s="221">
        <v>39539.5</v>
      </c>
      <c r="H55" s="221">
        <v>93456.999999999985</v>
      </c>
      <c r="I55" s="226">
        <v>46728.499999999993</v>
      </c>
      <c r="J55" s="228" t="s">
        <v>513</v>
      </c>
      <c r="K55" s="229"/>
      <c r="L55" s="254"/>
      <c r="M55" s="262">
        <f t="shared" si="1"/>
        <v>790000</v>
      </c>
      <c r="N55" s="398">
        <f t="shared" si="2"/>
        <v>650000</v>
      </c>
      <c r="O55" s="558"/>
      <c r="P55" s="418">
        <v>790000</v>
      </c>
      <c r="Q55" s="397" t="s">
        <v>742</v>
      </c>
    </row>
    <row r="56" spans="1:17" ht="14.25" thickBot="1">
      <c r="A56" s="295">
        <v>40</v>
      </c>
      <c r="B56" s="213">
        <v>830000</v>
      </c>
      <c r="C56" s="222">
        <v>810000</v>
      </c>
      <c r="D56" s="215" t="s">
        <v>478</v>
      </c>
      <c r="E56" s="216">
        <v>855000</v>
      </c>
      <c r="F56" s="217">
        <v>83083</v>
      </c>
      <c r="G56" s="217">
        <v>41541.5</v>
      </c>
      <c r="H56" s="217">
        <v>98188.999999999985</v>
      </c>
      <c r="I56" s="227">
        <v>49094.499999999993</v>
      </c>
      <c r="J56" s="228" t="s">
        <v>514</v>
      </c>
      <c r="K56" s="229"/>
      <c r="L56" s="254"/>
      <c r="M56" s="262">
        <f t="shared" si="1"/>
        <v>830000</v>
      </c>
      <c r="N56" s="398">
        <f t="shared" si="2"/>
        <v>650000</v>
      </c>
      <c r="O56" s="558"/>
      <c r="P56" s="418">
        <v>830000</v>
      </c>
      <c r="Q56" s="397" t="s">
        <v>743</v>
      </c>
    </row>
    <row r="57" spans="1:17" ht="14.25" thickBot="1">
      <c r="A57" s="293">
        <v>41</v>
      </c>
      <c r="B57" s="218">
        <v>880000</v>
      </c>
      <c r="C57" s="219">
        <v>855000</v>
      </c>
      <c r="D57" s="209" t="s">
        <v>478</v>
      </c>
      <c r="E57" s="220">
        <v>905000</v>
      </c>
      <c r="F57" s="221">
        <v>88088</v>
      </c>
      <c r="G57" s="221">
        <v>44044</v>
      </c>
      <c r="H57" s="221">
        <v>104103.99999999999</v>
      </c>
      <c r="I57" s="226">
        <v>52051.999999999993</v>
      </c>
      <c r="J57" s="228" t="s">
        <v>515</v>
      </c>
      <c r="K57" s="229"/>
      <c r="L57" s="254"/>
      <c r="M57" s="262">
        <f t="shared" si="1"/>
        <v>880000</v>
      </c>
      <c r="N57" s="398">
        <f t="shared" si="2"/>
        <v>650000</v>
      </c>
      <c r="O57" s="558"/>
      <c r="P57" s="418">
        <v>880000</v>
      </c>
      <c r="Q57" s="397" t="s">
        <v>744</v>
      </c>
    </row>
    <row r="58" spans="1:17" ht="14.25" thickBot="1">
      <c r="A58" s="295">
        <v>42</v>
      </c>
      <c r="B58" s="213">
        <v>930000</v>
      </c>
      <c r="C58" s="222">
        <v>905000</v>
      </c>
      <c r="D58" s="215" t="s">
        <v>478</v>
      </c>
      <c r="E58" s="216">
        <v>955000</v>
      </c>
      <c r="F58" s="217">
        <v>93093</v>
      </c>
      <c r="G58" s="217">
        <v>46546.5</v>
      </c>
      <c r="H58" s="217">
        <v>110018.99999999999</v>
      </c>
      <c r="I58" s="227">
        <v>55009.499999999993</v>
      </c>
      <c r="J58" s="228"/>
      <c r="K58" s="229"/>
      <c r="L58" s="254"/>
      <c r="M58" s="262">
        <f t="shared" si="1"/>
        <v>930000</v>
      </c>
      <c r="N58" s="398">
        <f t="shared" si="2"/>
        <v>650000</v>
      </c>
      <c r="O58" s="558"/>
      <c r="P58" s="418">
        <v>930000</v>
      </c>
      <c r="Q58" s="397" t="s">
        <v>745</v>
      </c>
    </row>
    <row r="59" spans="1:17" ht="14.25" thickBot="1">
      <c r="A59" s="293">
        <v>43</v>
      </c>
      <c r="B59" s="218">
        <v>980000</v>
      </c>
      <c r="C59" s="219">
        <v>955000</v>
      </c>
      <c r="D59" s="209" t="s">
        <v>478</v>
      </c>
      <c r="E59" s="220">
        <v>1005000</v>
      </c>
      <c r="F59" s="221">
        <v>98098</v>
      </c>
      <c r="G59" s="221">
        <v>49049</v>
      </c>
      <c r="H59" s="221">
        <v>115933.99999999999</v>
      </c>
      <c r="I59" s="226">
        <v>57966.999999999993</v>
      </c>
      <c r="J59" s="228" t="s">
        <v>516</v>
      </c>
      <c r="K59" s="229"/>
      <c r="L59" s="254"/>
      <c r="M59" s="262">
        <f t="shared" si="1"/>
        <v>980000</v>
      </c>
      <c r="N59" s="398">
        <f t="shared" si="2"/>
        <v>650000</v>
      </c>
      <c r="O59" s="558"/>
      <c r="P59" s="418">
        <v>980000</v>
      </c>
      <c r="Q59" s="397" t="s">
        <v>746</v>
      </c>
    </row>
    <row r="60" spans="1:17" ht="14.25" thickBot="1">
      <c r="A60" s="295">
        <v>44</v>
      </c>
      <c r="B60" s="213">
        <v>1030000</v>
      </c>
      <c r="C60" s="222">
        <v>1005000</v>
      </c>
      <c r="D60" s="215" t="s">
        <v>478</v>
      </c>
      <c r="E60" s="216">
        <v>1055000</v>
      </c>
      <c r="F60" s="217">
        <v>103103</v>
      </c>
      <c r="G60" s="217">
        <v>51551.5</v>
      </c>
      <c r="H60" s="217">
        <v>121848.99999999999</v>
      </c>
      <c r="I60" s="227">
        <v>60924.499999999993</v>
      </c>
      <c r="J60" s="228" t="s">
        <v>517</v>
      </c>
      <c r="K60" s="229"/>
      <c r="L60" s="254"/>
      <c r="M60" s="262">
        <f t="shared" si="1"/>
        <v>1030000</v>
      </c>
      <c r="N60" s="398">
        <f t="shared" si="2"/>
        <v>650000</v>
      </c>
      <c r="O60" s="558"/>
      <c r="P60" s="418">
        <v>1030000</v>
      </c>
      <c r="Q60" s="397" t="s">
        <v>747</v>
      </c>
    </row>
    <row r="61" spans="1:17" ht="14.25" thickBot="1">
      <c r="A61" s="293">
        <v>45</v>
      </c>
      <c r="B61" s="218">
        <v>1090000</v>
      </c>
      <c r="C61" s="219">
        <v>1055000</v>
      </c>
      <c r="D61" s="209" t="s">
        <v>478</v>
      </c>
      <c r="E61" s="220">
        <v>1115000</v>
      </c>
      <c r="F61" s="221">
        <v>109109</v>
      </c>
      <c r="G61" s="221">
        <v>54554.5</v>
      </c>
      <c r="H61" s="221">
        <v>128946.99999999999</v>
      </c>
      <c r="I61" s="226">
        <v>64473.499999999993</v>
      </c>
      <c r="J61" s="228" t="s">
        <v>518</v>
      </c>
      <c r="K61" s="229"/>
      <c r="L61" s="254"/>
      <c r="M61" s="262">
        <f t="shared" si="1"/>
        <v>1090000</v>
      </c>
      <c r="N61" s="398">
        <f t="shared" si="2"/>
        <v>650000</v>
      </c>
      <c r="O61" s="558"/>
      <c r="P61" s="418">
        <v>1090000</v>
      </c>
      <c r="Q61" s="397" t="s">
        <v>748</v>
      </c>
    </row>
    <row r="62" spans="1:17" ht="14.25" thickBot="1">
      <c r="A62" s="295">
        <v>46</v>
      </c>
      <c r="B62" s="213">
        <v>1150000</v>
      </c>
      <c r="C62" s="222">
        <v>1115000</v>
      </c>
      <c r="D62" s="215" t="s">
        <v>478</v>
      </c>
      <c r="E62" s="216">
        <v>1175000</v>
      </c>
      <c r="F62" s="217">
        <v>115115</v>
      </c>
      <c r="G62" s="217">
        <v>57557.5</v>
      </c>
      <c r="H62" s="217">
        <v>136045</v>
      </c>
      <c r="I62" s="227">
        <v>68022.5</v>
      </c>
      <c r="J62" s="228" t="s">
        <v>519</v>
      </c>
      <c r="K62" s="235"/>
      <c r="L62" s="254"/>
      <c r="M62" s="262">
        <f t="shared" si="1"/>
        <v>1150000</v>
      </c>
      <c r="N62" s="398">
        <f t="shared" si="2"/>
        <v>650000</v>
      </c>
      <c r="O62" s="558"/>
      <c r="P62" s="418">
        <v>1150000</v>
      </c>
      <c r="Q62" s="397" t="s">
        <v>749</v>
      </c>
    </row>
    <row r="63" spans="1:17" ht="14.25" thickBot="1">
      <c r="A63" s="304">
        <v>47</v>
      </c>
      <c r="B63" s="230">
        <v>1210000</v>
      </c>
      <c r="C63" s="231">
        <v>1175000</v>
      </c>
      <c r="D63" s="229" t="s">
        <v>478</v>
      </c>
      <c r="E63" s="232">
        <v>1235000</v>
      </c>
      <c r="F63" s="233">
        <v>121121</v>
      </c>
      <c r="G63" s="233">
        <v>60560.5</v>
      </c>
      <c r="H63" s="233">
        <v>143143</v>
      </c>
      <c r="I63" s="234">
        <v>71571.5</v>
      </c>
      <c r="J63" s="228" t="s">
        <v>520</v>
      </c>
      <c r="K63" s="235"/>
      <c r="L63" s="257"/>
      <c r="M63" s="262">
        <f t="shared" si="1"/>
        <v>1210000</v>
      </c>
      <c r="N63" s="398">
        <f t="shared" si="2"/>
        <v>650000</v>
      </c>
      <c r="O63" s="558"/>
      <c r="P63" s="418">
        <v>1210000</v>
      </c>
      <c r="Q63" s="397" t="s">
        <v>750</v>
      </c>
    </row>
    <row r="64" spans="1:17" ht="14.25" thickBot="1">
      <c r="A64" s="305">
        <v>48</v>
      </c>
      <c r="B64" s="213">
        <v>1270000</v>
      </c>
      <c r="C64" s="222">
        <v>1235000</v>
      </c>
      <c r="D64" s="236" t="s">
        <v>478</v>
      </c>
      <c r="E64" s="216">
        <v>1295000</v>
      </c>
      <c r="F64" s="217">
        <v>127127</v>
      </c>
      <c r="G64" s="217">
        <v>63563.5</v>
      </c>
      <c r="H64" s="217">
        <v>150240.99999999997</v>
      </c>
      <c r="I64" s="237">
        <v>75120.499999999985</v>
      </c>
      <c r="J64" s="306"/>
      <c r="K64" s="306"/>
      <c r="L64" s="256"/>
      <c r="M64" s="262">
        <f t="shared" si="1"/>
        <v>1270000</v>
      </c>
      <c r="N64" s="398">
        <f t="shared" si="2"/>
        <v>650000</v>
      </c>
      <c r="O64" s="558"/>
      <c r="P64" s="418">
        <v>1270000</v>
      </c>
      <c r="Q64" s="397" t="s">
        <v>751</v>
      </c>
    </row>
    <row r="65" spans="1:17" ht="14.25" thickBot="1">
      <c r="A65" s="293">
        <v>49</v>
      </c>
      <c r="B65" s="218">
        <v>1330000</v>
      </c>
      <c r="C65" s="219">
        <v>1295000</v>
      </c>
      <c r="D65" s="209" t="s">
        <v>478</v>
      </c>
      <c r="E65" s="220">
        <v>1355000</v>
      </c>
      <c r="F65" s="221">
        <v>133133</v>
      </c>
      <c r="G65" s="221">
        <v>66566.5</v>
      </c>
      <c r="H65" s="221">
        <v>157338.99999999997</v>
      </c>
      <c r="I65" s="234">
        <v>78669.499999999985</v>
      </c>
      <c r="J65" s="306"/>
      <c r="K65" s="306"/>
      <c r="L65" s="256"/>
      <c r="M65" s="262">
        <f t="shared" si="1"/>
        <v>1330000</v>
      </c>
      <c r="N65" s="398">
        <f t="shared" si="2"/>
        <v>650000</v>
      </c>
      <c r="O65" s="558"/>
      <c r="P65" s="418">
        <v>1330000</v>
      </c>
      <c r="Q65" s="397" t="s">
        <v>752</v>
      </c>
    </row>
    <row r="66" spans="1:17" ht="14.25" thickBot="1">
      <c r="A66" s="307">
        <v>50</v>
      </c>
      <c r="B66" s="238">
        <v>1390000</v>
      </c>
      <c r="C66" s="239">
        <v>1355000</v>
      </c>
      <c r="D66" s="240" t="s">
        <v>478</v>
      </c>
      <c r="E66" s="241"/>
      <c r="F66" s="242">
        <v>139139</v>
      </c>
      <c r="G66" s="242">
        <v>69569.5</v>
      </c>
      <c r="H66" s="242">
        <v>164436.99999999997</v>
      </c>
      <c r="I66" s="243">
        <v>82218.499999999985</v>
      </c>
      <c r="J66" s="306"/>
      <c r="K66" s="306"/>
      <c r="L66" s="256"/>
      <c r="M66" s="262">
        <f t="shared" si="1"/>
        <v>1390000</v>
      </c>
      <c r="N66" s="398">
        <f t="shared" si="2"/>
        <v>650000</v>
      </c>
      <c r="O66" s="558"/>
      <c r="P66" s="418">
        <v>1390000</v>
      </c>
      <c r="Q66" s="397" t="s">
        <v>753</v>
      </c>
    </row>
    <row r="67" spans="1:17" ht="14.25" thickTop="1">
      <c r="A67" s="283"/>
      <c r="B67" s="235"/>
      <c r="C67" s="235"/>
      <c r="D67" s="235"/>
      <c r="E67" s="235"/>
      <c r="F67" s="235"/>
      <c r="G67" s="235"/>
      <c r="H67" s="235"/>
      <c r="I67" s="235"/>
      <c r="J67" s="235"/>
      <c r="K67" s="235"/>
      <c r="L67" s="257"/>
    </row>
    <row r="68" spans="1:17">
      <c r="A68" s="555" t="s">
        <v>772</v>
      </c>
      <c r="B68" s="555"/>
      <c r="C68" s="555"/>
      <c r="D68" s="555"/>
      <c r="E68" s="555"/>
      <c r="F68" s="555"/>
      <c r="G68" s="555"/>
      <c r="H68" s="555"/>
      <c r="I68" s="555"/>
      <c r="J68" s="555"/>
      <c r="K68" s="555"/>
      <c r="L68" s="258"/>
    </row>
    <row r="69" spans="1:17">
      <c r="A69" s="555" t="s">
        <v>521</v>
      </c>
      <c r="B69" s="555"/>
      <c r="C69" s="555"/>
      <c r="D69" s="555"/>
      <c r="E69" s="555"/>
      <c r="F69" s="555"/>
      <c r="G69" s="555"/>
      <c r="H69" s="555"/>
      <c r="I69" s="555"/>
      <c r="J69" s="555"/>
      <c r="K69" s="555"/>
      <c r="L69" s="258"/>
    </row>
    <row r="70" spans="1:17">
      <c r="A70" s="555" t="s">
        <v>522</v>
      </c>
      <c r="B70" s="555"/>
      <c r="C70" s="555"/>
      <c r="D70" s="555"/>
      <c r="E70" s="555"/>
      <c r="F70" s="555"/>
      <c r="G70" s="555"/>
      <c r="H70" s="555"/>
      <c r="I70" s="555"/>
      <c r="J70" s="555"/>
      <c r="K70" s="555"/>
      <c r="L70" s="258"/>
    </row>
    <row r="71" spans="1:17">
      <c r="A71" s="555" t="s">
        <v>523</v>
      </c>
      <c r="B71" s="555"/>
      <c r="C71" s="555"/>
      <c r="D71" s="555"/>
      <c r="E71" s="555"/>
      <c r="F71" s="555"/>
      <c r="G71" s="555"/>
      <c r="H71" s="555"/>
      <c r="I71" s="555"/>
      <c r="J71" s="555"/>
      <c r="K71" s="555"/>
      <c r="L71" s="258"/>
    </row>
    <row r="72" spans="1:17">
      <c r="A72" s="555" t="s">
        <v>773</v>
      </c>
      <c r="B72" s="555"/>
      <c r="C72" s="555"/>
      <c r="D72" s="555"/>
      <c r="E72" s="555"/>
      <c r="F72" s="555"/>
      <c r="G72" s="555"/>
      <c r="H72" s="555"/>
      <c r="I72" s="555"/>
      <c r="J72" s="555"/>
      <c r="K72" s="555"/>
      <c r="L72" s="258"/>
    </row>
    <row r="73" spans="1:17">
      <c r="A73" s="308"/>
      <c r="B73" s="244"/>
      <c r="C73" s="244"/>
      <c r="D73" s="244"/>
      <c r="E73" s="244"/>
      <c r="F73" s="244"/>
      <c r="G73" s="244"/>
      <c r="H73" s="244"/>
      <c r="I73" s="244"/>
      <c r="J73" s="244"/>
      <c r="K73" s="244"/>
      <c r="L73" s="249"/>
    </row>
    <row r="74" spans="1:17">
      <c r="A74" s="283"/>
      <c r="B74" s="285"/>
      <c r="C74" s="285"/>
      <c r="D74" s="285"/>
      <c r="E74" s="285"/>
      <c r="F74" s="285"/>
      <c r="G74" s="285"/>
      <c r="H74" s="285"/>
      <c r="I74" s="285"/>
      <c r="J74" s="285"/>
      <c r="K74" s="285"/>
      <c r="L74" s="249"/>
    </row>
    <row r="75" spans="1:17">
      <c r="A75" s="556" t="s">
        <v>524</v>
      </c>
      <c r="B75" s="555"/>
      <c r="C75" s="555"/>
      <c r="D75" s="555"/>
      <c r="E75" s="555"/>
      <c r="F75" s="555"/>
      <c r="G75" s="555"/>
      <c r="H75" s="555"/>
      <c r="I75" s="555"/>
      <c r="J75" s="555"/>
      <c r="K75" s="557"/>
      <c r="L75" s="258"/>
    </row>
    <row r="76" spans="1:17">
      <c r="A76" s="309" t="s">
        <v>525</v>
      </c>
      <c r="B76" s="284"/>
      <c r="C76" s="284"/>
      <c r="D76" s="284"/>
      <c r="E76" s="284"/>
      <c r="F76" s="284"/>
      <c r="G76" s="284"/>
      <c r="H76" s="284"/>
      <c r="I76" s="284"/>
      <c r="J76" s="284"/>
      <c r="K76" s="310"/>
      <c r="L76" s="259"/>
    </row>
    <row r="77" spans="1:17">
      <c r="A77" s="309" t="s">
        <v>526</v>
      </c>
      <c r="B77" s="284"/>
      <c r="C77" s="284"/>
      <c r="D77" s="284"/>
      <c r="E77" s="284"/>
      <c r="F77" s="284"/>
      <c r="G77" s="284"/>
      <c r="H77" s="284"/>
      <c r="I77" s="284"/>
      <c r="J77" s="284"/>
      <c r="K77" s="310"/>
      <c r="L77" s="259"/>
    </row>
    <row r="78" spans="1:17">
      <c r="A78" s="309" t="s">
        <v>527</v>
      </c>
      <c r="B78" s="284"/>
      <c r="C78" s="284"/>
      <c r="D78" s="284"/>
      <c r="E78" s="284"/>
      <c r="F78" s="284"/>
      <c r="G78" s="284"/>
      <c r="H78" s="284"/>
      <c r="I78" s="284"/>
      <c r="J78" s="284"/>
      <c r="K78" s="310"/>
      <c r="L78" s="259"/>
    </row>
    <row r="79" spans="1:17">
      <c r="A79" s="311"/>
      <c r="B79" s="284"/>
      <c r="C79" s="284"/>
      <c r="D79" s="284"/>
      <c r="E79" s="284"/>
      <c r="F79" s="284"/>
      <c r="G79" s="284"/>
      <c r="H79" s="284"/>
      <c r="I79" s="284"/>
      <c r="J79" s="284"/>
      <c r="K79" s="310"/>
      <c r="L79" s="259"/>
    </row>
    <row r="80" spans="1:17">
      <c r="A80" s="312" t="s">
        <v>528</v>
      </c>
      <c r="B80" s="284"/>
      <c r="C80" s="284"/>
      <c r="D80" s="284"/>
      <c r="E80" s="284"/>
      <c r="F80" s="284"/>
      <c r="G80" s="284"/>
      <c r="H80" s="284"/>
      <c r="I80" s="284"/>
      <c r="J80" s="284"/>
      <c r="K80" s="310"/>
      <c r="L80" s="259"/>
    </row>
    <row r="81" spans="1:12">
      <c r="A81" s="309" t="s">
        <v>529</v>
      </c>
      <c r="B81" s="284"/>
      <c r="C81" s="284"/>
      <c r="D81" s="284"/>
      <c r="E81" s="284"/>
      <c r="F81" s="284"/>
      <c r="G81" s="284"/>
      <c r="H81" s="284"/>
      <c r="I81" s="284"/>
      <c r="J81" s="284"/>
      <c r="K81" s="310"/>
      <c r="L81" s="259"/>
    </row>
    <row r="82" spans="1:12">
      <c r="A82" s="312"/>
      <c r="B82" s="284"/>
      <c r="C82" s="284"/>
      <c r="D82" s="284"/>
      <c r="E82" s="284"/>
      <c r="F82" s="284"/>
      <c r="G82" s="284"/>
      <c r="H82" s="284"/>
      <c r="I82" s="284"/>
      <c r="J82" s="284"/>
      <c r="K82" s="310"/>
      <c r="L82" s="259"/>
    </row>
    <row r="83" spans="1:12">
      <c r="A83" s="312" t="s">
        <v>530</v>
      </c>
      <c r="B83" s="284"/>
      <c r="C83" s="284"/>
      <c r="D83" s="284"/>
      <c r="E83" s="284"/>
      <c r="F83" s="284"/>
      <c r="G83" s="284"/>
      <c r="H83" s="284"/>
      <c r="I83" s="284"/>
      <c r="J83" s="284"/>
      <c r="K83" s="310"/>
      <c r="L83" s="259"/>
    </row>
    <row r="84" spans="1:12">
      <c r="A84" s="309" t="s">
        <v>531</v>
      </c>
      <c r="B84" s="284"/>
      <c r="C84" s="284"/>
      <c r="D84" s="284"/>
      <c r="E84" s="284"/>
      <c r="F84" s="284"/>
      <c r="G84" s="284"/>
      <c r="H84" s="284"/>
      <c r="I84" s="284"/>
      <c r="J84" s="284"/>
      <c r="K84" s="310"/>
      <c r="L84" s="259"/>
    </row>
    <row r="85" spans="1:12">
      <c r="A85" s="309" t="s">
        <v>532</v>
      </c>
      <c r="B85" s="284"/>
      <c r="C85" s="284"/>
      <c r="D85" s="284"/>
      <c r="E85" s="284"/>
      <c r="F85" s="284"/>
      <c r="G85" s="284"/>
      <c r="H85" s="284"/>
      <c r="I85" s="284"/>
      <c r="J85" s="284"/>
      <c r="K85" s="310"/>
      <c r="L85" s="259"/>
    </row>
    <row r="86" spans="1:12">
      <c r="A86" s="313" t="s">
        <v>533</v>
      </c>
      <c r="B86" s="314"/>
      <c r="C86" s="314"/>
      <c r="D86" s="314"/>
      <c r="E86" s="314"/>
      <c r="F86" s="314"/>
      <c r="G86" s="314"/>
      <c r="H86" s="314"/>
      <c r="I86" s="314"/>
      <c r="J86" s="314"/>
      <c r="K86" s="315"/>
      <c r="L86" s="260"/>
    </row>
    <row r="87" spans="1:12">
      <c r="A87" s="313"/>
      <c r="B87" s="314"/>
      <c r="C87" s="314"/>
      <c r="D87" s="314"/>
      <c r="E87" s="314"/>
      <c r="F87" s="314"/>
      <c r="G87" s="314"/>
      <c r="H87" s="314"/>
      <c r="I87" s="314"/>
      <c r="J87" s="314"/>
      <c r="K87" s="315"/>
      <c r="L87" s="260"/>
    </row>
    <row r="88" spans="1:12">
      <c r="A88" s="316" t="s">
        <v>534</v>
      </c>
      <c r="B88" s="314"/>
      <c r="C88" s="314"/>
      <c r="D88" s="314"/>
      <c r="E88" s="314"/>
      <c r="F88" s="314"/>
      <c r="G88" s="314"/>
      <c r="H88" s="314"/>
      <c r="I88" s="314"/>
      <c r="J88" s="314"/>
      <c r="K88" s="315"/>
      <c r="L88" s="260"/>
    </row>
    <row r="89" spans="1:12">
      <c r="A89" s="313" t="s">
        <v>535</v>
      </c>
      <c r="B89" s="314"/>
      <c r="C89" s="314"/>
      <c r="D89" s="314"/>
      <c r="E89" s="314"/>
      <c r="F89" s="314"/>
      <c r="G89" s="314"/>
      <c r="H89" s="314"/>
      <c r="I89" s="314"/>
      <c r="J89" s="314"/>
      <c r="K89" s="315"/>
      <c r="L89" s="260"/>
    </row>
    <row r="90" spans="1:12">
      <c r="A90" s="313" t="s">
        <v>536</v>
      </c>
      <c r="B90" s="314"/>
      <c r="C90" s="314"/>
      <c r="D90" s="314"/>
      <c r="E90" s="314"/>
      <c r="F90" s="314"/>
      <c r="G90" s="314"/>
      <c r="H90" s="314"/>
      <c r="I90" s="314"/>
      <c r="J90" s="314"/>
      <c r="K90" s="315"/>
      <c r="L90" s="260"/>
    </row>
    <row r="91" spans="1:12" ht="20.45" customHeight="1">
      <c r="A91" s="199"/>
      <c r="B91" s="199"/>
      <c r="C91" s="199"/>
      <c r="D91" s="199"/>
      <c r="E91" s="199"/>
      <c r="F91" s="199"/>
      <c r="G91" s="199"/>
      <c r="H91" s="199"/>
      <c r="I91" s="199"/>
      <c r="J91" s="199"/>
      <c r="K91" s="199"/>
      <c r="L91" s="199"/>
    </row>
  </sheetData>
  <autoFilter ref="P16:R66" xr:uid="{00000000-0001-0000-0500-000000000000}"/>
  <mergeCells count="22">
    <mergeCell ref="A12:B13"/>
    <mergeCell ref="C12:E15"/>
    <mergeCell ref="F12:I12"/>
    <mergeCell ref="J12:K12"/>
    <mergeCell ref="F13:G13"/>
    <mergeCell ref="H13:I13"/>
    <mergeCell ref="J13:K13"/>
    <mergeCell ref="A14:A15"/>
    <mergeCell ref="B14:B15"/>
    <mergeCell ref="F14:G14"/>
    <mergeCell ref="A72:K72"/>
    <mergeCell ref="A75:K75"/>
    <mergeCell ref="O52:O66"/>
    <mergeCell ref="M14:M15"/>
    <mergeCell ref="N14:N15"/>
    <mergeCell ref="H14:I14"/>
    <mergeCell ref="J14:K14"/>
    <mergeCell ref="A68:K68"/>
    <mergeCell ref="A69:K69"/>
    <mergeCell ref="A70:K70"/>
    <mergeCell ref="A71:K71"/>
    <mergeCell ref="J54:K54"/>
  </mergeCells>
  <phoneticPr fontId="2"/>
  <hyperlinks>
    <hyperlink ref="B2" r:id="rId1" xr:uid="{00000000-0004-0000-05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O21"/>
  <sheetViews>
    <sheetView zoomScale="85" zoomScaleNormal="85" workbookViewId="0">
      <pane xSplit="2" ySplit="8" topLeftCell="C11" activePane="bottomRight" state="frozen"/>
      <selection activeCell="I38" sqref="I38"/>
      <selection pane="topRight" activeCell="I38" sqref="I38"/>
      <selection pane="bottomLeft" activeCell="I38" sqref="I38"/>
      <selection pane="bottomRight" activeCell="I38" sqref="I38"/>
    </sheetView>
  </sheetViews>
  <sheetFormatPr defaultRowHeight="13.5"/>
  <cols>
    <col min="1" max="1" width="11.125" customWidth="1"/>
    <col min="2" max="2" width="10.375" bestFit="1" customWidth="1"/>
    <col min="3" max="3" width="12.875" customWidth="1"/>
    <col min="4" max="4" width="8.875" bestFit="1" customWidth="1"/>
    <col min="5" max="5" width="14.375" customWidth="1"/>
    <col min="6" max="7" width="11.125" customWidth="1"/>
    <col min="8" max="8" width="7.5" bestFit="1" customWidth="1"/>
    <col min="9" max="10" width="11.125" customWidth="1"/>
    <col min="11" max="11" width="7.5" bestFit="1" customWidth="1"/>
    <col min="12" max="13" width="11.125" customWidth="1"/>
    <col min="14" max="14" width="7.5" bestFit="1" customWidth="1"/>
    <col min="15" max="16" width="11.125" customWidth="1"/>
    <col min="17" max="17" width="7.5" bestFit="1" customWidth="1"/>
    <col min="18" max="19" width="11.125" customWidth="1"/>
    <col min="20" max="20" width="7.5" bestFit="1" customWidth="1"/>
    <col min="21" max="22" width="11.125" customWidth="1"/>
    <col min="23" max="23" width="7.5" bestFit="1" customWidth="1"/>
    <col min="24" max="25" width="11.125" customWidth="1"/>
    <col min="26" max="26" width="7.5" bestFit="1" customWidth="1"/>
    <col min="27" max="28" width="11.125" customWidth="1"/>
    <col min="29" max="29" width="7.5" bestFit="1" customWidth="1"/>
    <col min="30" max="31" width="11.125" customWidth="1"/>
    <col min="32" max="32" width="7.5" bestFit="1" customWidth="1"/>
    <col min="33" max="34" width="11.125" customWidth="1"/>
    <col min="35" max="35" width="7.5" bestFit="1" customWidth="1"/>
    <col min="36" max="37" width="11.125" customWidth="1"/>
    <col min="38" max="38" width="7.5" bestFit="1" customWidth="1"/>
    <col min="39" max="40" width="11.125" customWidth="1"/>
    <col min="41" max="41" width="7.5" bestFit="1" customWidth="1"/>
  </cols>
  <sheetData>
    <row r="1" spans="1:41" ht="27.75" customHeight="1">
      <c r="A1" s="414" t="s">
        <v>375</v>
      </c>
      <c r="I1" s="412" t="s">
        <v>767</v>
      </c>
    </row>
    <row r="2" spans="1:41" ht="15">
      <c r="A2" s="69" t="s">
        <v>376</v>
      </c>
      <c r="E2" s="18"/>
      <c r="I2" s="402"/>
    </row>
    <row r="3" spans="1:41">
      <c r="A3" s="69" t="s">
        <v>377</v>
      </c>
      <c r="E3" s="18"/>
      <c r="I3" s="413" t="s">
        <v>765</v>
      </c>
    </row>
    <row r="4" spans="1:41">
      <c r="A4" s="69" t="s">
        <v>378</v>
      </c>
      <c r="E4" s="18"/>
    </row>
    <row r="5" spans="1:41">
      <c r="E5" s="18"/>
    </row>
    <row r="6" spans="1:41">
      <c r="E6" s="18" t="s">
        <v>379</v>
      </c>
    </row>
    <row r="7" spans="1:41" ht="24.75" customHeight="1">
      <c r="A7" s="588" t="s">
        <v>380</v>
      </c>
      <c r="B7" s="588" t="s">
        <v>381</v>
      </c>
      <c r="C7" s="588"/>
      <c r="D7" s="588" t="s">
        <v>382</v>
      </c>
      <c r="E7" s="588"/>
      <c r="F7" s="588" t="s">
        <v>383</v>
      </c>
      <c r="G7" s="588"/>
      <c r="H7" s="588"/>
      <c r="I7" s="588" t="s">
        <v>384</v>
      </c>
      <c r="J7" s="588"/>
      <c r="K7" s="588"/>
      <c r="L7" s="588" t="s">
        <v>385</v>
      </c>
      <c r="M7" s="588"/>
      <c r="N7" s="588"/>
      <c r="O7" s="588" t="s">
        <v>386</v>
      </c>
      <c r="P7" s="588"/>
      <c r="Q7" s="588"/>
      <c r="R7" s="588" t="s">
        <v>387</v>
      </c>
      <c r="S7" s="588"/>
      <c r="T7" s="588"/>
      <c r="U7" s="588" t="s">
        <v>388</v>
      </c>
      <c r="V7" s="588"/>
      <c r="W7" s="588"/>
      <c r="X7" s="588" t="s">
        <v>389</v>
      </c>
      <c r="Y7" s="588"/>
      <c r="Z7" s="588"/>
      <c r="AA7" s="588" t="s">
        <v>390</v>
      </c>
      <c r="AB7" s="588"/>
      <c r="AC7" s="588"/>
      <c r="AD7" s="588" t="s">
        <v>391</v>
      </c>
      <c r="AE7" s="588"/>
      <c r="AF7" s="588"/>
      <c r="AG7" s="588" t="s">
        <v>392</v>
      </c>
      <c r="AH7" s="588"/>
      <c r="AI7" s="588"/>
      <c r="AJ7" s="588" t="s">
        <v>393</v>
      </c>
      <c r="AK7" s="588"/>
      <c r="AL7" s="588"/>
      <c r="AM7" s="588" t="s">
        <v>394</v>
      </c>
      <c r="AN7" s="588"/>
      <c r="AO7" s="588"/>
    </row>
    <row r="8" spans="1:41" ht="33.75" customHeight="1">
      <c r="A8" s="588"/>
      <c r="B8" s="588"/>
      <c r="C8" s="588"/>
      <c r="D8" s="588"/>
      <c r="E8" s="588"/>
      <c r="F8" s="197" t="s">
        <v>395</v>
      </c>
      <c r="G8" s="197" t="s">
        <v>396</v>
      </c>
      <c r="H8" s="197" t="s">
        <v>397</v>
      </c>
      <c r="I8" s="197" t="s">
        <v>395</v>
      </c>
      <c r="J8" s="197" t="s">
        <v>396</v>
      </c>
      <c r="K8" s="197" t="s">
        <v>397</v>
      </c>
      <c r="L8" s="197" t="s">
        <v>395</v>
      </c>
      <c r="M8" s="197" t="s">
        <v>396</v>
      </c>
      <c r="N8" s="197" t="s">
        <v>397</v>
      </c>
      <c r="O8" s="197" t="s">
        <v>395</v>
      </c>
      <c r="P8" s="197" t="s">
        <v>396</v>
      </c>
      <c r="Q8" s="197" t="s">
        <v>397</v>
      </c>
      <c r="R8" s="197" t="s">
        <v>395</v>
      </c>
      <c r="S8" s="197" t="s">
        <v>396</v>
      </c>
      <c r="T8" s="197" t="s">
        <v>397</v>
      </c>
      <c r="U8" s="197" t="s">
        <v>395</v>
      </c>
      <c r="V8" s="197" t="s">
        <v>396</v>
      </c>
      <c r="W8" s="197" t="s">
        <v>397</v>
      </c>
      <c r="X8" s="197" t="s">
        <v>395</v>
      </c>
      <c r="Y8" s="197" t="s">
        <v>396</v>
      </c>
      <c r="Z8" s="197" t="s">
        <v>397</v>
      </c>
      <c r="AA8" s="197" t="s">
        <v>395</v>
      </c>
      <c r="AB8" s="197" t="s">
        <v>396</v>
      </c>
      <c r="AC8" s="197" t="s">
        <v>397</v>
      </c>
      <c r="AD8" s="197" t="s">
        <v>395</v>
      </c>
      <c r="AE8" s="197" t="s">
        <v>396</v>
      </c>
      <c r="AF8" s="197" t="s">
        <v>397</v>
      </c>
      <c r="AG8" s="197" t="s">
        <v>395</v>
      </c>
      <c r="AH8" s="197" t="s">
        <v>396</v>
      </c>
      <c r="AI8" s="197" t="s">
        <v>397</v>
      </c>
      <c r="AJ8" s="197" t="s">
        <v>395</v>
      </c>
      <c r="AK8" s="197" t="s">
        <v>396</v>
      </c>
      <c r="AL8" s="197" t="s">
        <v>397</v>
      </c>
      <c r="AM8" s="197" t="s">
        <v>395</v>
      </c>
      <c r="AN8" s="197" t="s">
        <v>396</v>
      </c>
      <c r="AO8" s="197" t="s">
        <v>397</v>
      </c>
    </row>
    <row r="9" spans="1:41" ht="49.5" customHeight="1">
      <c r="A9" s="590" t="s">
        <v>398</v>
      </c>
      <c r="B9" s="589" t="s">
        <v>399</v>
      </c>
      <c r="C9" s="404" t="s">
        <v>101</v>
      </c>
      <c r="D9" s="590" t="s">
        <v>764</v>
      </c>
      <c r="E9" s="589"/>
      <c r="F9" s="405">
        <v>40.47</v>
      </c>
      <c r="G9" s="405">
        <v>40.47</v>
      </c>
      <c r="H9" s="405">
        <f>SUM(F9:G9)</f>
        <v>80.94</v>
      </c>
      <c r="I9" s="405">
        <v>40.47</v>
      </c>
      <c r="J9" s="405">
        <v>40.47</v>
      </c>
      <c r="K9" s="405">
        <f>SUM(I9:J9)</f>
        <v>80.94</v>
      </c>
      <c r="L9" s="405">
        <v>40.47</v>
      </c>
      <c r="M9" s="405">
        <v>40.47</v>
      </c>
      <c r="N9" s="405">
        <f>SUM(L9:M9)</f>
        <v>80.94</v>
      </c>
      <c r="O9" s="405">
        <v>40.47</v>
      </c>
      <c r="P9" s="405">
        <v>40.47</v>
      </c>
      <c r="Q9" s="405">
        <f>SUM(O9:P9)</f>
        <v>80.94</v>
      </c>
      <c r="R9" s="405">
        <v>40.47</v>
      </c>
      <c r="S9" s="405">
        <v>40.47</v>
      </c>
      <c r="T9" s="405">
        <f>SUM(R9:S9)</f>
        <v>80.94</v>
      </c>
      <c r="U9" s="405">
        <v>40.47</v>
      </c>
      <c r="V9" s="405">
        <v>40.47</v>
      </c>
      <c r="W9" s="405">
        <f>SUM(U9:V9)</f>
        <v>80.94</v>
      </c>
      <c r="X9" s="405">
        <v>40.47</v>
      </c>
      <c r="Y9" s="405">
        <v>40.47</v>
      </c>
      <c r="Z9" s="405">
        <f>SUM(X9:Y9)</f>
        <v>80.94</v>
      </c>
      <c r="AA9" s="405">
        <v>40.47</v>
      </c>
      <c r="AB9" s="405">
        <v>40.47</v>
      </c>
      <c r="AC9" s="405">
        <f>SUM(AA9:AB9)</f>
        <v>80.94</v>
      </c>
      <c r="AD9" s="405">
        <v>40.47</v>
      </c>
      <c r="AE9" s="405">
        <v>40.47</v>
      </c>
      <c r="AF9" s="405">
        <f>SUM(AD9:AE9)</f>
        <v>80.94</v>
      </c>
      <c r="AG9" s="405">
        <v>40.47</v>
      </c>
      <c r="AH9" s="405">
        <v>40.47</v>
      </c>
      <c r="AI9" s="405">
        <f>SUM(AG9:AH9)</f>
        <v>80.94</v>
      </c>
      <c r="AJ9" s="405">
        <v>40.47</v>
      </c>
      <c r="AK9" s="405">
        <v>40.47</v>
      </c>
      <c r="AL9" s="405">
        <f>SUM(AJ9:AK9)</f>
        <v>80.94</v>
      </c>
      <c r="AM9" s="405">
        <v>40.47</v>
      </c>
      <c r="AN9" s="405">
        <v>40.47</v>
      </c>
      <c r="AO9" s="405">
        <f>SUM(AM9:AN9)</f>
        <v>80.94</v>
      </c>
    </row>
    <row r="10" spans="1:41" ht="49.5" customHeight="1">
      <c r="A10" s="590"/>
      <c r="B10" s="589"/>
      <c r="C10" s="594" t="s">
        <v>102</v>
      </c>
      <c r="D10" s="595" t="s">
        <v>619</v>
      </c>
      <c r="E10" s="407" t="s">
        <v>400</v>
      </c>
      <c r="F10" s="1">
        <v>91.5</v>
      </c>
      <c r="G10" s="1">
        <v>91.5</v>
      </c>
      <c r="H10" s="1">
        <f t="shared" ref="H10:H21" si="0">SUM(F10:G10)</f>
        <v>183</v>
      </c>
      <c r="I10" s="1">
        <v>91.5</v>
      </c>
      <c r="J10" s="1">
        <v>91.5</v>
      </c>
      <c r="K10" s="1">
        <f t="shared" ref="K10:K21" si="1">SUM(I10:J10)</f>
        <v>183</v>
      </c>
      <c r="L10" s="1">
        <v>91.5</v>
      </c>
      <c r="M10" s="1">
        <v>91.5</v>
      </c>
      <c r="N10" s="1">
        <f t="shared" ref="N10:N21" si="2">SUM(L10:M10)</f>
        <v>183</v>
      </c>
      <c r="O10" s="1">
        <v>91.5</v>
      </c>
      <c r="P10" s="1">
        <v>91.5</v>
      </c>
      <c r="Q10" s="1">
        <f t="shared" ref="Q10:Q21" si="3">SUM(O10:P10)</f>
        <v>183</v>
      </c>
      <c r="R10" s="1">
        <v>91.5</v>
      </c>
      <c r="S10" s="1">
        <v>91.5</v>
      </c>
      <c r="T10" s="1">
        <f t="shared" ref="T10:T21" si="4">SUM(R10:S10)</f>
        <v>183</v>
      </c>
      <c r="U10" s="1">
        <v>91.5</v>
      </c>
      <c r="V10" s="1">
        <v>91.5</v>
      </c>
      <c r="W10" s="1">
        <f t="shared" ref="W10:W21" si="5">SUM(U10:V10)</f>
        <v>183</v>
      </c>
      <c r="X10" s="1">
        <v>91.5</v>
      </c>
      <c r="Y10" s="1">
        <v>91.5</v>
      </c>
      <c r="Z10" s="1">
        <f t="shared" ref="Z10:Z21" si="6">SUM(X10:Y10)</f>
        <v>183</v>
      </c>
      <c r="AA10" s="1">
        <v>91.5</v>
      </c>
      <c r="AB10" s="1">
        <v>91.5</v>
      </c>
      <c r="AC10" s="1">
        <f t="shared" ref="AC10:AC21" si="7">SUM(AA10:AB10)</f>
        <v>183</v>
      </c>
      <c r="AD10" s="1">
        <v>91.5</v>
      </c>
      <c r="AE10" s="1">
        <v>91.5</v>
      </c>
      <c r="AF10" s="1">
        <f t="shared" ref="AF10:AF21" si="8">SUM(AD10:AE10)</f>
        <v>183</v>
      </c>
      <c r="AG10" s="1">
        <v>91.5</v>
      </c>
      <c r="AH10" s="1">
        <v>91.5</v>
      </c>
      <c r="AI10" s="1">
        <f t="shared" ref="AI10:AI21" si="9">SUM(AG10:AH10)</f>
        <v>183</v>
      </c>
      <c r="AJ10" s="1">
        <v>91.5</v>
      </c>
      <c r="AK10" s="1">
        <v>91.5</v>
      </c>
      <c r="AL10" s="1">
        <f t="shared" ref="AL10:AL21" si="10">SUM(AJ10:AK10)</f>
        <v>183</v>
      </c>
      <c r="AM10" s="1">
        <v>91.5</v>
      </c>
      <c r="AN10" s="1">
        <v>91.5</v>
      </c>
      <c r="AO10" s="1">
        <f t="shared" ref="AO10:AO21" si="11">SUM(AM10:AN10)</f>
        <v>183</v>
      </c>
    </row>
    <row r="11" spans="1:41" ht="49.5" customHeight="1">
      <c r="A11" s="590"/>
      <c r="B11" s="589"/>
      <c r="C11" s="594"/>
      <c r="D11" s="595"/>
      <c r="E11" s="407" t="s">
        <v>401</v>
      </c>
      <c r="F11" s="1">
        <v>7.5</v>
      </c>
      <c r="G11" s="1">
        <v>7.5</v>
      </c>
      <c r="H11" s="1">
        <f t="shared" si="0"/>
        <v>15</v>
      </c>
      <c r="I11" s="1">
        <v>7.5</v>
      </c>
      <c r="J11" s="1">
        <v>7.5</v>
      </c>
      <c r="K11" s="1">
        <f t="shared" si="1"/>
        <v>15</v>
      </c>
      <c r="L11" s="1">
        <v>7.5</v>
      </c>
      <c r="M11" s="1">
        <v>7.5</v>
      </c>
      <c r="N11" s="1">
        <f t="shared" si="2"/>
        <v>15</v>
      </c>
      <c r="O11" s="1">
        <v>7.5</v>
      </c>
      <c r="P11" s="1">
        <v>7.5</v>
      </c>
      <c r="Q11" s="1">
        <f t="shared" si="3"/>
        <v>15</v>
      </c>
      <c r="R11" s="1">
        <v>7.5</v>
      </c>
      <c r="S11" s="1">
        <v>7.5</v>
      </c>
      <c r="T11" s="1">
        <f t="shared" si="4"/>
        <v>15</v>
      </c>
      <c r="U11" s="1">
        <v>7.5</v>
      </c>
      <c r="V11" s="1">
        <v>7.5</v>
      </c>
      <c r="W11" s="1">
        <f t="shared" si="5"/>
        <v>15</v>
      </c>
      <c r="X11" s="1">
        <v>7.5</v>
      </c>
      <c r="Y11" s="1">
        <v>7.5</v>
      </c>
      <c r="Z11" s="1">
        <f t="shared" si="6"/>
        <v>15</v>
      </c>
      <c r="AA11" s="1">
        <v>7.5</v>
      </c>
      <c r="AB11" s="1">
        <v>7.5</v>
      </c>
      <c r="AC11" s="1">
        <f t="shared" si="7"/>
        <v>15</v>
      </c>
      <c r="AD11" s="1">
        <v>7.5</v>
      </c>
      <c r="AE11" s="1">
        <v>7.5</v>
      </c>
      <c r="AF11" s="1">
        <f t="shared" si="8"/>
        <v>15</v>
      </c>
      <c r="AG11" s="1">
        <v>7.5</v>
      </c>
      <c r="AH11" s="1">
        <v>7.5</v>
      </c>
      <c r="AI11" s="1">
        <f t="shared" si="9"/>
        <v>15</v>
      </c>
      <c r="AJ11" s="1">
        <v>7.5</v>
      </c>
      <c r="AK11" s="1">
        <v>7.5</v>
      </c>
      <c r="AL11" s="1">
        <f t="shared" si="10"/>
        <v>15</v>
      </c>
      <c r="AM11" s="1">
        <v>7.5</v>
      </c>
      <c r="AN11" s="1">
        <v>7.5</v>
      </c>
      <c r="AO11" s="1">
        <f t="shared" si="11"/>
        <v>15</v>
      </c>
    </row>
    <row r="12" spans="1:41" ht="49.5" customHeight="1">
      <c r="A12" s="590"/>
      <c r="B12" s="589"/>
      <c r="C12" s="594"/>
      <c r="D12" s="595"/>
      <c r="E12" s="407" t="s">
        <v>402</v>
      </c>
      <c r="F12" s="1">
        <v>0</v>
      </c>
      <c r="G12" s="1">
        <v>0.3</v>
      </c>
      <c r="H12" s="1">
        <f t="shared" si="0"/>
        <v>0.3</v>
      </c>
      <c r="I12" s="1">
        <v>0</v>
      </c>
      <c r="J12" s="1">
        <v>0.3</v>
      </c>
      <c r="K12" s="1">
        <f t="shared" si="1"/>
        <v>0.3</v>
      </c>
      <c r="L12" s="1">
        <v>0</v>
      </c>
      <c r="M12" s="1">
        <v>0.3</v>
      </c>
      <c r="N12" s="1">
        <f t="shared" si="2"/>
        <v>0.3</v>
      </c>
      <c r="O12" s="1">
        <v>0</v>
      </c>
      <c r="P12" s="1">
        <v>0.3</v>
      </c>
      <c r="Q12" s="1">
        <f t="shared" si="3"/>
        <v>0.3</v>
      </c>
      <c r="R12" s="1">
        <v>0</v>
      </c>
      <c r="S12" s="1">
        <v>0.3</v>
      </c>
      <c r="T12" s="1">
        <f t="shared" si="4"/>
        <v>0.3</v>
      </c>
      <c r="U12" s="1">
        <v>0</v>
      </c>
      <c r="V12" s="1">
        <v>0.3</v>
      </c>
      <c r="W12" s="1">
        <f t="shared" si="5"/>
        <v>0.3</v>
      </c>
      <c r="X12" s="1">
        <v>0</v>
      </c>
      <c r="Y12" s="1">
        <v>0.3</v>
      </c>
      <c r="Z12" s="1">
        <f t="shared" si="6"/>
        <v>0.3</v>
      </c>
      <c r="AA12" s="1">
        <v>0</v>
      </c>
      <c r="AB12" s="1">
        <v>0.3</v>
      </c>
      <c r="AC12" s="1">
        <f t="shared" si="7"/>
        <v>0.3</v>
      </c>
      <c r="AD12" s="1">
        <v>0</v>
      </c>
      <c r="AE12" s="1">
        <v>0.3</v>
      </c>
      <c r="AF12" s="1">
        <f t="shared" si="8"/>
        <v>0.3</v>
      </c>
      <c r="AG12" s="1">
        <v>0</v>
      </c>
      <c r="AH12" s="1">
        <v>0.3</v>
      </c>
      <c r="AI12" s="1">
        <f t="shared" si="9"/>
        <v>0.3</v>
      </c>
      <c r="AJ12" s="1">
        <v>0</v>
      </c>
      <c r="AK12" s="1">
        <v>0.3</v>
      </c>
      <c r="AL12" s="1">
        <f t="shared" si="10"/>
        <v>0.3</v>
      </c>
      <c r="AM12" s="1">
        <v>0</v>
      </c>
      <c r="AN12" s="1">
        <v>0.3</v>
      </c>
      <c r="AO12" s="1">
        <f t="shared" si="11"/>
        <v>0.3</v>
      </c>
    </row>
    <row r="13" spans="1:41" ht="49.5" customHeight="1">
      <c r="A13" s="590"/>
      <c r="B13" s="589"/>
      <c r="C13" s="404" t="s">
        <v>403</v>
      </c>
      <c r="D13" s="593" t="s">
        <v>763</v>
      </c>
      <c r="E13" s="593"/>
      <c r="F13" s="279">
        <v>8.68</v>
      </c>
      <c r="G13" s="279">
        <v>8.68</v>
      </c>
      <c r="H13" s="279">
        <f t="shared" si="0"/>
        <v>17.36</v>
      </c>
      <c r="I13" s="279">
        <v>8.68</v>
      </c>
      <c r="J13" s="279">
        <v>8.68</v>
      </c>
      <c r="K13" s="279">
        <f t="shared" si="1"/>
        <v>17.36</v>
      </c>
      <c r="L13" s="279">
        <v>8.68</v>
      </c>
      <c r="M13" s="279">
        <v>8.68</v>
      </c>
      <c r="N13" s="279">
        <f t="shared" si="2"/>
        <v>17.36</v>
      </c>
      <c r="O13" s="279">
        <v>8.68</v>
      </c>
      <c r="P13" s="279">
        <v>8.68</v>
      </c>
      <c r="Q13" s="279">
        <f t="shared" si="3"/>
        <v>17.36</v>
      </c>
      <c r="R13" s="279">
        <v>8.68</v>
      </c>
      <c r="S13" s="279">
        <v>8.68</v>
      </c>
      <c r="T13" s="279">
        <f t="shared" si="4"/>
        <v>17.36</v>
      </c>
      <c r="U13" s="279">
        <v>8.68</v>
      </c>
      <c r="V13" s="279">
        <v>8.68</v>
      </c>
      <c r="W13" s="279">
        <f t="shared" si="5"/>
        <v>17.36</v>
      </c>
      <c r="X13" s="279">
        <v>8.68</v>
      </c>
      <c r="Y13" s="279">
        <v>8.68</v>
      </c>
      <c r="Z13" s="279">
        <f t="shared" si="6"/>
        <v>17.36</v>
      </c>
      <c r="AA13" s="279">
        <v>8.68</v>
      </c>
      <c r="AB13" s="279">
        <v>8.68</v>
      </c>
      <c r="AC13" s="279">
        <f t="shared" si="7"/>
        <v>17.36</v>
      </c>
      <c r="AD13" s="279">
        <v>8.68</v>
      </c>
      <c r="AE13" s="279">
        <v>8.68</v>
      </c>
      <c r="AF13" s="279">
        <f t="shared" si="8"/>
        <v>17.36</v>
      </c>
      <c r="AG13" s="279">
        <v>8.68</v>
      </c>
      <c r="AH13" s="279">
        <v>8.68</v>
      </c>
      <c r="AI13" s="279">
        <f t="shared" si="9"/>
        <v>17.36</v>
      </c>
      <c r="AJ13" s="279">
        <v>8.68</v>
      </c>
      <c r="AK13" s="279">
        <v>8.68</v>
      </c>
      <c r="AL13" s="279">
        <f t="shared" si="10"/>
        <v>17.36</v>
      </c>
      <c r="AM13" s="279">
        <v>8.68</v>
      </c>
      <c r="AN13" s="279">
        <v>8.68</v>
      </c>
      <c r="AO13" s="279">
        <f t="shared" si="11"/>
        <v>17.36</v>
      </c>
    </row>
    <row r="14" spans="1:41" ht="49.5" customHeight="1">
      <c r="A14" s="590"/>
      <c r="B14" s="589"/>
      <c r="C14" s="406" t="s">
        <v>404</v>
      </c>
      <c r="D14" s="594" t="s">
        <v>619</v>
      </c>
      <c r="E14" s="594"/>
      <c r="F14" s="1">
        <v>0</v>
      </c>
      <c r="G14" s="1">
        <v>3.6</v>
      </c>
      <c r="H14" s="1">
        <f t="shared" si="0"/>
        <v>3.6</v>
      </c>
      <c r="I14" s="1">
        <v>0</v>
      </c>
      <c r="J14" s="1">
        <v>3.6</v>
      </c>
      <c r="K14" s="1">
        <f t="shared" si="1"/>
        <v>3.6</v>
      </c>
      <c r="L14" s="1">
        <v>0</v>
      </c>
      <c r="M14" s="1">
        <v>3.6</v>
      </c>
      <c r="N14" s="1">
        <f t="shared" si="2"/>
        <v>3.6</v>
      </c>
      <c r="O14" s="1">
        <v>0</v>
      </c>
      <c r="P14" s="1">
        <v>3.6</v>
      </c>
      <c r="Q14" s="1">
        <f t="shared" si="3"/>
        <v>3.6</v>
      </c>
      <c r="R14" s="1">
        <v>0</v>
      </c>
      <c r="S14" s="1">
        <v>3.6</v>
      </c>
      <c r="T14" s="1">
        <f t="shared" si="4"/>
        <v>3.6</v>
      </c>
      <c r="U14" s="1">
        <v>0</v>
      </c>
      <c r="V14" s="1">
        <v>3.6</v>
      </c>
      <c r="W14" s="1">
        <f t="shared" si="5"/>
        <v>3.6</v>
      </c>
      <c r="X14" s="1">
        <v>0</v>
      </c>
      <c r="Y14" s="1">
        <v>3.6</v>
      </c>
      <c r="Z14" s="1">
        <f t="shared" si="6"/>
        <v>3.6</v>
      </c>
      <c r="AA14" s="1">
        <v>0</v>
      </c>
      <c r="AB14" s="1">
        <v>3.6</v>
      </c>
      <c r="AC14" s="1">
        <f t="shared" si="7"/>
        <v>3.6</v>
      </c>
      <c r="AD14" s="1">
        <v>0</v>
      </c>
      <c r="AE14" s="1">
        <v>3.6</v>
      </c>
      <c r="AF14" s="1">
        <f t="shared" si="8"/>
        <v>3.6</v>
      </c>
      <c r="AG14" s="1">
        <v>0</v>
      </c>
      <c r="AH14" s="1">
        <v>3.6</v>
      </c>
      <c r="AI14" s="1">
        <f t="shared" si="9"/>
        <v>3.6</v>
      </c>
      <c r="AJ14" s="1">
        <v>0</v>
      </c>
      <c r="AK14" s="1">
        <v>3.6</v>
      </c>
      <c r="AL14" s="1">
        <f t="shared" si="10"/>
        <v>3.6</v>
      </c>
      <c r="AM14" s="1">
        <v>0</v>
      </c>
      <c r="AN14" s="1">
        <v>3.6</v>
      </c>
      <c r="AO14" s="1">
        <f t="shared" si="11"/>
        <v>3.6</v>
      </c>
    </row>
    <row r="15" spans="1:41" ht="49.5" customHeight="1">
      <c r="A15" s="590"/>
      <c r="B15" s="589"/>
      <c r="C15" s="408" t="s">
        <v>405</v>
      </c>
      <c r="D15" s="593" t="s">
        <v>763</v>
      </c>
      <c r="E15" s="593"/>
      <c r="F15" s="279">
        <v>0</v>
      </c>
      <c r="G15" s="279">
        <v>29</v>
      </c>
      <c r="H15" s="279">
        <f t="shared" si="0"/>
        <v>29</v>
      </c>
      <c r="I15" s="279">
        <v>0</v>
      </c>
      <c r="J15" s="279">
        <v>29</v>
      </c>
      <c r="K15" s="279">
        <f t="shared" si="1"/>
        <v>29</v>
      </c>
      <c r="L15" s="279">
        <v>0</v>
      </c>
      <c r="M15" s="279">
        <v>29</v>
      </c>
      <c r="N15" s="279">
        <f t="shared" si="2"/>
        <v>29</v>
      </c>
      <c r="O15" s="279">
        <v>0</v>
      </c>
      <c r="P15" s="279">
        <v>29</v>
      </c>
      <c r="Q15" s="279">
        <f t="shared" si="3"/>
        <v>29</v>
      </c>
      <c r="R15" s="279">
        <v>0</v>
      </c>
      <c r="S15" s="279">
        <v>29</v>
      </c>
      <c r="T15" s="279">
        <f t="shared" si="4"/>
        <v>29</v>
      </c>
      <c r="U15" s="279">
        <v>0</v>
      </c>
      <c r="V15" s="279">
        <v>29</v>
      </c>
      <c r="W15" s="279">
        <f t="shared" si="5"/>
        <v>29</v>
      </c>
      <c r="X15" s="279">
        <v>0</v>
      </c>
      <c r="Y15" s="279">
        <v>29</v>
      </c>
      <c r="Z15" s="279">
        <f t="shared" si="6"/>
        <v>29</v>
      </c>
      <c r="AA15" s="279">
        <v>0</v>
      </c>
      <c r="AB15" s="279">
        <v>29</v>
      </c>
      <c r="AC15" s="279">
        <f t="shared" si="7"/>
        <v>29</v>
      </c>
      <c r="AD15" s="279">
        <v>0</v>
      </c>
      <c r="AE15" s="279">
        <v>29</v>
      </c>
      <c r="AF15" s="279">
        <f t="shared" si="8"/>
        <v>29</v>
      </c>
      <c r="AG15" s="279">
        <v>0</v>
      </c>
      <c r="AH15" s="279">
        <v>29</v>
      </c>
      <c r="AI15" s="279">
        <f t="shared" si="9"/>
        <v>29</v>
      </c>
      <c r="AJ15" s="279">
        <v>0</v>
      </c>
      <c r="AK15" s="279">
        <v>29</v>
      </c>
      <c r="AL15" s="279">
        <f t="shared" si="10"/>
        <v>29</v>
      </c>
      <c r="AM15" s="279">
        <v>0</v>
      </c>
      <c r="AN15" s="279">
        <v>29</v>
      </c>
      <c r="AO15" s="279">
        <f t="shared" si="11"/>
        <v>29</v>
      </c>
    </row>
    <row r="16" spans="1:41" ht="49.5" customHeight="1">
      <c r="A16" s="588" t="s">
        <v>406</v>
      </c>
      <c r="B16" s="591" t="s">
        <v>407</v>
      </c>
      <c r="C16" s="410" t="s">
        <v>86</v>
      </c>
      <c r="D16" s="596"/>
      <c r="E16" s="597"/>
      <c r="F16" s="403"/>
      <c r="G16" s="403"/>
      <c r="H16" s="403"/>
      <c r="I16" s="403"/>
      <c r="J16" s="403"/>
      <c r="K16" s="403"/>
      <c r="L16" s="403"/>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03"/>
      <c r="AK16" s="403"/>
      <c r="AL16" s="403"/>
      <c r="AM16" s="403"/>
      <c r="AN16" s="403"/>
      <c r="AO16" s="403"/>
    </row>
    <row r="17" spans="1:41" ht="49.5" customHeight="1">
      <c r="A17" s="588"/>
      <c r="B17" s="588"/>
      <c r="C17" s="197" t="s">
        <v>87</v>
      </c>
      <c r="D17" s="588" t="s">
        <v>617</v>
      </c>
      <c r="E17" s="588"/>
      <c r="F17" s="411">
        <v>91.5</v>
      </c>
      <c r="G17" s="411">
        <v>91.5</v>
      </c>
      <c r="H17" s="411">
        <f t="shared" si="0"/>
        <v>183</v>
      </c>
      <c r="I17" s="411">
        <v>91.5</v>
      </c>
      <c r="J17" s="411">
        <v>91.5</v>
      </c>
      <c r="K17" s="411">
        <f t="shared" si="1"/>
        <v>183</v>
      </c>
      <c r="L17" s="411">
        <v>91.5</v>
      </c>
      <c r="M17" s="411">
        <v>91.5</v>
      </c>
      <c r="N17" s="411">
        <f t="shared" si="2"/>
        <v>183</v>
      </c>
      <c r="O17" s="411">
        <v>91.5</v>
      </c>
      <c r="P17" s="411">
        <v>91.5</v>
      </c>
      <c r="Q17" s="411">
        <f t="shared" si="3"/>
        <v>183</v>
      </c>
      <c r="R17" s="411">
        <v>91.5</v>
      </c>
      <c r="S17" s="411">
        <v>91.5</v>
      </c>
      <c r="T17" s="411">
        <f t="shared" si="4"/>
        <v>183</v>
      </c>
      <c r="U17" s="411">
        <v>91.5</v>
      </c>
      <c r="V17" s="411">
        <v>91.5</v>
      </c>
      <c r="W17" s="411">
        <f t="shared" si="5"/>
        <v>183</v>
      </c>
      <c r="X17" s="411">
        <v>91.5</v>
      </c>
      <c r="Y17" s="411">
        <v>91.5</v>
      </c>
      <c r="Z17" s="411">
        <f t="shared" si="6"/>
        <v>183</v>
      </c>
      <c r="AA17" s="411">
        <v>91.5</v>
      </c>
      <c r="AB17" s="411">
        <v>91.5</v>
      </c>
      <c r="AC17" s="411">
        <f t="shared" si="7"/>
        <v>183</v>
      </c>
      <c r="AD17" s="411">
        <v>91.5</v>
      </c>
      <c r="AE17" s="411">
        <v>91.5</v>
      </c>
      <c r="AF17" s="411">
        <f t="shared" si="8"/>
        <v>183</v>
      </c>
      <c r="AG17" s="411">
        <v>91.5</v>
      </c>
      <c r="AH17" s="411">
        <v>91.5</v>
      </c>
      <c r="AI17" s="411">
        <f t="shared" si="9"/>
        <v>183</v>
      </c>
      <c r="AJ17" s="411">
        <v>91.5</v>
      </c>
      <c r="AK17" s="411">
        <v>91.5</v>
      </c>
      <c r="AL17" s="411">
        <f t="shared" si="10"/>
        <v>183</v>
      </c>
      <c r="AM17" s="411">
        <v>91.5</v>
      </c>
      <c r="AN17" s="411">
        <v>91.5</v>
      </c>
      <c r="AO17" s="411">
        <f t="shared" si="11"/>
        <v>183</v>
      </c>
    </row>
    <row r="18" spans="1:41" ht="49.5" customHeight="1">
      <c r="A18" s="588"/>
      <c r="B18" s="588"/>
      <c r="C18" s="410"/>
      <c r="D18" s="596"/>
      <c r="E18" s="597"/>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03"/>
      <c r="AI18" s="403"/>
      <c r="AJ18" s="403"/>
      <c r="AK18" s="403"/>
      <c r="AL18" s="403"/>
      <c r="AM18" s="403"/>
      <c r="AN18" s="403"/>
      <c r="AO18" s="403"/>
    </row>
    <row r="19" spans="1:41" ht="49.5" customHeight="1">
      <c r="A19" s="588"/>
      <c r="B19" s="588"/>
      <c r="C19" s="409" t="s">
        <v>404</v>
      </c>
      <c r="D19" s="588" t="s">
        <v>618</v>
      </c>
      <c r="E19" s="588"/>
      <c r="F19" s="411">
        <v>0</v>
      </c>
      <c r="G19" s="411">
        <v>3.6</v>
      </c>
      <c r="H19" s="411">
        <f>SUM(F19:G19)</f>
        <v>3.6</v>
      </c>
      <c r="I19" s="411">
        <v>0</v>
      </c>
      <c r="J19" s="411">
        <v>3.6</v>
      </c>
      <c r="K19" s="411">
        <f t="shared" si="1"/>
        <v>3.6</v>
      </c>
      <c r="L19" s="411">
        <v>0</v>
      </c>
      <c r="M19" s="411">
        <v>3.6</v>
      </c>
      <c r="N19" s="411">
        <f t="shared" si="2"/>
        <v>3.6</v>
      </c>
      <c r="O19" s="411">
        <v>0</v>
      </c>
      <c r="P19" s="411">
        <v>3.6</v>
      </c>
      <c r="Q19" s="411">
        <f t="shared" si="3"/>
        <v>3.6</v>
      </c>
      <c r="R19" s="411">
        <v>0</v>
      </c>
      <c r="S19" s="411">
        <v>3.6</v>
      </c>
      <c r="T19" s="411">
        <f t="shared" si="4"/>
        <v>3.6</v>
      </c>
      <c r="U19" s="411">
        <v>0</v>
      </c>
      <c r="V19" s="411">
        <v>3.6</v>
      </c>
      <c r="W19" s="411">
        <f t="shared" si="5"/>
        <v>3.6</v>
      </c>
      <c r="X19" s="411">
        <v>0</v>
      </c>
      <c r="Y19" s="411">
        <v>3.6</v>
      </c>
      <c r="Z19" s="411">
        <f t="shared" si="6"/>
        <v>3.6</v>
      </c>
      <c r="AA19" s="411">
        <v>0</v>
      </c>
      <c r="AB19" s="411">
        <v>3.6</v>
      </c>
      <c r="AC19" s="411">
        <f t="shared" si="7"/>
        <v>3.6</v>
      </c>
      <c r="AD19" s="411">
        <v>0</v>
      </c>
      <c r="AE19" s="411">
        <v>3.6</v>
      </c>
      <c r="AF19" s="411">
        <f t="shared" si="8"/>
        <v>3.6</v>
      </c>
      <c r="AG19" s="411">
        <v>0</v>
      </c>
      <c r="AH19" s="411">
        <v>3.6</v>
      </c>
      <c r="AI19" s="411">
        <f t="shared" si="9"/>
        <v>3.6</v>
      </c>
      <c r="AJ19" s="411">
        <v>0</v>
      </c>
      <c r="AK19" s="411">
        <v>3.6</v>
      </c>
      <c r="AL19" s="411">
        <f t="shared" si="10"/>
        <v>3.6</v>
      </c>
      <c r="AM19" s="411">
        <v>0</v>
      </c>
      <c r="AN19" s="411">
        <v>3.6</v>
      </c>
      <c r="AO19" s="411">
        <f t="shared" si="11"/>
        <v>3.6</v>
      </c>
    </row>
    <row r="20" spans="1:41" ht="49.5" customHeight="1">
      <c r="A20" s="589" t="s">
        <v>408</v>
      </c>
      <c r="B20" s="589" t="s">
        <v>409</v>
      </c>
      <c r="C20" s="75" t="s">
        <v>63</v>
      </c>
      <c r="D20" s="592" t="s">
        <v>763</v>
      </c>
      <c r="E20" s="592"/>
      <c r="F20" s="280">
        <v>6</v>
      </c>
      <c r="G20" s="280">
        <v>9.5</v>
      </c>
      <c r="H20" s="280">
        <f>SUM(F20:G20)</f>
        <v>15.5</v>
      </c>
      <c r="I20" s="280">
        <v>6</v>
      </c>
      <c r="J20" s="280">
        <v>9.5</v>
      </c>
      <c r="K20" s="280">
        <f t="shared" si="1"/>
        <v>15.5</v>
      </c>
      <c r="L20" s="280">
        <v>6</v>
      </c>
      <c r="M20" s="280">
        <v>9.5</v>
      </c>
      <c r="N20" s="280">
        <f t="shared" si="2"/>
        <v>15.5</v>
      </c>
      <c r="O20" s="280">
        <v>6</v>
      </c>
      <c r="P20" s="280">
        <v>9.5</v>
      </c>
      <c r="Q20" s="280">
        <f t="shared" si="3"/>
        <v>15.5</v>
      </c>
      <c r="R20" s="280">
        <v>6</v>
      </c>
      <c r="S20" s="280">
        <v>9.5</v>
      </c>
      <c r="T20" s="280">
        <f t="shared" si="4"/>
        <v>15.5</v>
      </c>
      <c r="U20" s="280">
        <v>6</v>
      </c>
      <c r="V20" s="280">
        <v>9.5</v>
      </c>
      <c r="W20" s="280">
        <f t="shared" si="5"/>
        <v>15.5</v>
      </c>
      <c r="X20" s="280">
        <v>6</v>
      </c>
      <c r="Y20" s="280">
        <v>9.5</v>
      </c>
      <c r="Z20" s="280">
        <f t="shared" si="6"/>
        <v>15.5</v>
      </c>
      <c r="AA20" s="280">
        <v>6</v>
      </c>
      <c r="AB20" s="280">
        <v>9.5</v>
      </c>
      <c r="AC20" s="280">
        <f t="shared" si="7"/>
        <v>15.5</v>
      </c>
      <c r="AD20" s="280">
        <v>6</v>
      </c>
      <c r="AE20" s="280">
        <v>9.5</v>
      </c>
      <c r="AF20" s="280">
        <f t="shared" si="8"/>
        <v>15.5</v>
      </c>
      <c r="AG20" s="280">
        <v>6</v>
      </c>
      <c r="AH20" s="280">
        <v>9.5</v>
      </c>
      <c r="AI20" s="280">
        <f t="shared" si="9"/>
        <v>15.5</v>
      </c>
      <c r="AJ20" s="280">
        <v>6</v>
      </c>
      <c r="AK20" s="280">
        <v>9.5</v>
      </c>
      <c r="AL20" s="280">
        <f t="shared" si="10"/>
        <v>15.5</v>
      </c>
      <c r="AM20" s="280">
        <v>6</v>
      </c>
      <c r="AN20" s="280">
        <v>9.5</v>
      </c>
      <c r="AO20" s="280">
        <f t="shared" si="11"/>
        <v>15.5</v>
      </c>
    </row>
    <row r="21" spans="1:41" ht="49.5" customHeight="1">
      <c r="A21" s="589"/>
      <c r="B21" s="589"/>
      <c r="C21" s="404" t="s">
        <v>93</v>
      </c>
      <c r="D21" s="590" t="s">
        <v>766</v>
      </c>
      <c r="E21" s="590"/>
      <c r="F21" s="405">
        <v>0</v>
      </c>
      <c r="G21" s="405">
        <v>2.16</v>
      </c>
      <c r="H21" s="405">
        <f t="shared" si="0"/>
        <v>2.16</v>
      </c>
      <c r="I21" s="405">
        <v>0</v>
      </c>
      <c r="J21" s="405">
        <v>2.16</v>
      </c>
      <c r="K21" s="405">
        <f t="shared" si="1"/>
        <v>2.16</v>
      </c>
      <c r="L21" s="405">
        <v>0</v>
      </c>
      <c r="M21" s="405">
        <v>2.16</v>
      </c>
      <c r="N21" s="405">
        <f t="shared" si="2"/>
        <v>2.16</v>
      </c>
      <c r="O21" s="405">
        <v>0</v>
      </c>
      <c r="P21" s="405">
        <v>2.16</v>
      </c>
      <c r="Q21" s="405">
        <f t="shared" si="3"/>
        <v>2.16</v>
      </c>
      <c r="R21" s="405">
        <v>0</v>
      </c>
      <c r="S21" s="405">
        <v>2.16</v>
      </c>
      <c r="T21" s="405">
        <f t="shared" si="4"/>
        <v>2.16</v>
      </c>
      <c r="U21" s="405">
        <v>0</v>
      </c>
      <c r="V21" s="405">
        <v>2.16</v>
      </c>
      <c r="W21" s="405">
        <f t="shared" si="5"/>
        <v>2.16</v>
      </c>
      <c r="X21" s="405">
        <v>0</v>
      </c>
      <c r="Y21" s="405">
        <v>2.16</v>
      </c>
      <c r="Z21" s="405">
        <f t="shared" si="6"/>
        <v>2.16</v>
      </c>
      <c r="AA21" s="405">
        <v>0</v>
      </c>
      <c r="AB21" s="405">
        <v>2.16</v>
      </c>
      <c r="AC21" s="405">
        <f t="shared" si="7"/>
        <v>2.16</v>
      </c>
      <c r="AD21" s="405">
        <v>0</v>
      </c>
      <c r="AE21" s="405">
        <v>2.16</v>
      </c>
      <c r="AF21" s="405">
        <f t="shared" si="8"/>
        <v>2.16</v>
      </c>
      <c r="AG21" s="405">
        <v>0</v>
      </c>
      <c r="AH21" s="405">
        <v>2.16</v>
      </c>
      <c r="AI21" s="405">
        <f t="shared" si="9"/>
        <v>2.16</v>
      </c>
      <c r="AJ21" s="405">
        <v>0</v>
      </c>
      <c r="AK21" s="405">
        <v>2.16</v>
      </c>
      <c r="AL21" s="405">
        <f t="shared" si="10"/>
        <v>2.16</v>
      </c>
      <c r="AM21" s="405">
        <v>0</v>
      </c>
      <c r="AN21" s="405">
        <v>2.16</v>
      </c>
      <c r="AO21" s="405">
        <f t="shared" si="11"/>
        <v>2.16</v>
      </c>
    </row>
  </sheetData>
  <mergeCells count="33">
    <mergeCell ref="D20:E20"/>
    <mergeCell ref="D21:E21"/>
    <mergeCell ref="D7:E8"/>
    <mergeCell ref="B7:C8"/>
    <mergeCell ref="D9:E9"/>
    <mergeCell ref="D13:E13"/>
    <mergeCell ref="D14:E14"/>
    <mergeCell ref="D15:E15"/>
    <mergeCell ref="D10:D12"/>
    <mergeCell ref="C10:C12"/>
    <mergeCell ref="D16:E16"/>
    <mergeCell ref="D17:E17"/>
    <mergeCell ref="D18:E18"/>
    <mergeCell ref="D19:E19"/>
    <mergeCell ref="A7:A8"/>
    <mergeCell ref="B20:B21"/>
    <mergeCell ref="A9:A15"/>
    <mergeCell ref="A16:A19"/>
    <mergeCell ref="A20:A21"/>
    <mergeCell ref="B9:B15"/>
    <mergeCell ref="B16:B19"/>
    <mergeCell ref="F7:H7"/>
    <mergeCell ref="I7:K7"/>
    <mergeCell ref="L7:N7"/>
    <mergeCell ref="O7:Q7"/>
    <mergeCell ref="AG7:AI7"/>
    <mergeCell ref="AJ7:AL7"/>
    <mergeCell ref="AM7:AO7"/>
    <mergeCell ref="R7:T7"/>
    <mergeCell ref="U7:W7"/>
    <mergeCell ref="X7:Z7"/>
    <mergeCell ref="AA7:AC7"/>
    <mergeCell ref="AD7:AF7"/>
  </mergeCells>
  <phoneticPr fontId="2"/>
  <pageMargins left="0.7" right="0.7" top="0.75" bottom="0.75" header="0.3" footer="0.3"/>
  <pageSetup paperSize="9" scale="3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pageSetUpPr fitToPage="1"/>
  </sheetPr>
  <dimension ref="A2:P64"/>
  <sheetViews>
    <sheetView showGridLines="0" view="pageBreakPreview" zoomScale="85" zoomScaleNormal="85" zoomScaleSheetLayoutView="85" workbookViewId="0">
      <selection activeCell="I38" sqref="I38"/>
    </sheetView>
  </sheetViews>
  <sheetFormatPr defaultColWidth="8.875" defaultRowHeight="13.5"/>
  <cols>
    <col min="1" max="1" width="4.875" customWidth="1"/>
    <col min="2" max="15" width="9.125" customWidth="1"/>
    <col min="16" max="16" width="4.875" customWidth="1"/>
  </cols>
  <sheetData>
    <row r="2" spans="1:16" ht="20.45" customHeight="1">
      <c r="A2" s="71" t="s">
        <v>410</v>
      </c>
      <c r="B2" s="400">
        <v>2023</v>
      </c>
      <c r="C2" s="72" t="s">
        <v>411</v>
      </c>
      <c r="H2" s="401"/>
      <c r="I2" t="s">
        <v>412</v>
      </c>
      <c r="K2" s="73"/>
      <c r="L2" t="s">
        <v>413</v>
      </c>
    </row>
    <row r="3" spans="1:16" ht="17.45" customHeight="1"/>
    <row r="4" spans="1:16" ht="18" customHeight="1">
      <c r="B4" s="69" t="s">
        <v>414</v>
      </c>
    </row>
    <row r="5" spans="1:16" ht="18" customHeight="1">
      <c r="B5" s="1"/>
      <c r="C5" s="74" t="s">
        <v>415</v>
      </c>
      <c r="D5" s="74" t="s">
        <v>416</v>
      </c>
      <c r="E5" s="74" t="s">
        <v>417</v>
      </c>
      <c r="F5" s="74" t="s">
        <v>418</v>
      </c>
      <c r="G5" s="74" t="s">
        <v>419</v>
      </c>
      <c r="H5" s="74" t="s">
        <v>420</v>
      </c>
      <c r="I5" s="74" t="s">
        <v>421</v>
      </c>
      <c r="J5" s="74" t="s">
        <v>422</v>
      </c>
      <c r="K5" s="74" t="s">
        <v>423</v>
      </c>
      <c r="L5" s="74" t="s">
        <v>424</v>
      </c>
      <c r="M5" s="74" t="s">
        <v>425</v>
      </c>
      <c r="N5" s="74" t="s">
        <v>426</v>
      </c>
      <c r="O5" s="75" t="s">
        <v>427</v>
      </c>
    </row>
    <row r="6" spans="1:16" ht="18" customHeight="1">
      <c r="B6" s="75" t="s">
        <v>428</v>
      </c>
      <c r="C6" s="401">
        <v>4</v>
      </c>
      <c r="D6" s="401">
        <v>5</v>
      </c>
      <c r="E6" s="401">
        <v>4</v>
      </c>
      <c r="F6" s="401">
        <v>4</v>
      </c>
      <c r="G6" s="401">
        <v>4</v>
      </c>
      <c r="H6" s="401">
        <v>3</v>
      </c>
      <c r="I6" s="401">
        <v>4</v>
      </c>
      <c r="J6" s="401">
        <v>4</v>
      </c>
      <c r="K6" s="401">
        <v>4</v>
      </c>
      <c r="L6" s="401">
        <v>3</v>
      </c>
      <c r="M6" s="401">
        <v>3</v>
      </c>
      <c r="N6" s="401">
        <v>4</v>
      </c>
      <c r="O6" s="1">
        <f t="shared" ref="O6:O11" si="0">SUM(C6:N6)</f>
        <v>46</v>
      </c>
    </row>
    <row r="7" spans="1:16" ht="18" customHeight="1">
      <c r="B7" s="75" t="s">
        <v>429</v>
      </c>
      <c r="C7" s="401">
        <v>4</v>
      </c>
      <c r="D7" s="401">
        <v>5</v>
      </c>
      <c r="E7" s="401">
        <v>4</v>
      </c>
      <c r="F7" s="401">
        <v>4</v>
      </c>
      <c r="G7" s="401">
        <v>5</v>
      </c>
      <c r="H7" s="401">
        <v>4</v>
      </c>
      <c r="I7" s="401">
        <v>5</v>
      </c>
      <c r="J7" s="401">
        <v>4</v>
      </c>
      <c r="K7" s="401">
        <v>4</v>
      </c>
      <c r="L7" s="401">
        <v>4</v>
      </c>
      <c r="M7" s="401">
        <v>4</v>
      </c>
      <c r="N7" s="401">
        <v>4</v>
      </c>
      <c r="O7" s="1">
        <f t="shared" si="0"/>
        <v>51</v>
      </c>
    </row>
    <row r="8" spans="1:16" ht="18" customHeight="1">
      <c r="B8" s="75" t="s">
        <v>430</v>
      </c>
      <c r="C8" s="401">
        <v>4</v>
      </c>
      <c r="D8" s="401">
        <v>4</v>
      </c>
      <c r="E8" s="401">
        <v>4</v>
      </c>
      <c r="F8" s="401">
        <v>4</v>
      </c>
      <c r="G8" s="401">
        <v>5</v>
      </c>
      <c r="H8" s="401">
        <v>4</v>
      </c>
      <c r="I8" s="401">
        <v>4</v>
      </c>
      <c r="J8" s="401">
        <v>5</v>
      </c>
      <c r="K8" s="401">
        <v>4</v>
      </c>
      <c r="L8" s="401">
        <v>4</v>
      </c>
      <c r="M8" s="401">
        <v>4</v>
      </c>
      <c r="N8" s="401">
        <v>3</v>
      </c>
      <c r="O8" s="1">
        <f t="shared" si="0"/>
        <v>49</v>
      </c>
    </row>
    <row r="9" spans="1:16" ht="18" customHeight="1">
      <c r="B9" s="75" t="s">
        <v>431</v>
      </c>
      <c r="C9" s="401">
        <v>4</v>
      </c>
      <c r="D9" s="401">
        <v>3</v>
      </c>
      <c r="E9" s="401">
        <v>5</v>
      </c>
      <c r="F9" s="401">
        <v>4</v>
      </c>
      <c r="G9" s="401">
        <v>5</v>
      </c>
      <c r="H9" s="401">
        <v>4</v>
      </c>
      <c r="I9" s="401">
        <v>4</v>
      </c>
      <c r="J9" s="401">
        <v>4</v>
      </c>
      <c r="K9" s="401">
        <v>4</v>
      </c>
      <c r="L9" s="401">
        <v>4</v>
      </c>
      <c r="M9" s="401">
        <v>5</v>
      </c>
      <c r="N9" s="401">
        <v>4</v>
      </c>
      <c r="O9" s="1">
        <f t="shared" si="0"/>
        <v>50</v>
      </c>
    </row>
    <row r="10" spans="1:16" ht="18" customHeight="1">
      <c r="B10" s="75" t="s">
        <v>432</v>
      </c>
      <c r="C10" s="401">
        <v>4</v>
      </c>
      <c r="D10" s="401">
        <v>3</v>
      </c>
      <c r="E10" s="401">
        <v>5</v>
      </c>
      <c r="F10" s="401">
        <v>4</v>
      </c>
      <c r="G10" s="401">
        <v>3</v>
      </c>
      <c r="H10" s="401">
        <v>5</v>
      </c>
      <c r="I10" s="401">
        <v>4</v>
      </c>
      <c r="J10" s="401">
        <v>3</v>
      </c>
      <c r="K10" s="401">
        <v>4</v>
      </c>
      <c r="L10" s="401">
        <v>4</v>
      </c>
      <c r="M10" s="401">
        <v>3</v>
      </c>
      <c r="N10" s="401">
        <v>5</v>
      </c>
      <c r="O10" s="1">
        <f t="shared" si="0"/>
        <v>47</v>
      </c>
    </row>
    <row r="11" spans="1:16" ht="18" customHeight="1">
      <c r="B11" s="75" t="s">
        <v>427</v>
      </c>
      <c r="C11" s="1">
        <f t="shared" ref="C11:N11" si="1">SUM(C6:C10)</f>
        <v>20</v>
      </c>
      <c r="D11" s="1">
        <f t="shared" si="1"/>
        <v>20</v>
      </c>
      <c r="E11" s="1">
        <f t="shared" si="1"/>
        <v>22</v>
      </c>
      <c r="F11" s="1">
        <f t="shared" si="1"/>
        <v>20</v>
      </c>
      <c r="G11" s="1">
        <f t="shared" si="1"/>
        <v>22</v>
      </c>
      <c r="H11" s="1">
        <f t="shared" si="1"/>
        <v>20</v>
      </c>
      <c r="I11" s="1">
        <f t="shared" si="1"/>
        <v>21</v>
      </c>
      <c r="J11" s="1">
        <f t="shared" si="1"/>
        <v>20</v>
      </c>
      <c r="K11" s="1">
        <f t="shared" si="1"/>
        <v>20</v>
      </c>
      <c r="L11" s="1">
        <f t="shared" si="1"/>
        <v>19</v>
      </c>
      <c r="M11" s="1">
        <f t="shared" si="1"/>
        <v>19</v>
      </c>
      <c r="N11" s="277">
        <f t="shared" si="1"/>
        <v>20</v>
      </c>
      <c r="O11" s="1">
        <f t="shared" si="0"/>
        <v>243</v>
      </c>
    </row>
    <row r="12" spans="1:16" ht="18" customHeight="1"/>
    <row r="13" spans="1:16" ht="14.45" customHeight="1">
      <c r="A13" s="76"/>
      <c r="B13" s="76"/>
      <c r="C13" s="76"/>
      <c r="D13" s="76"/>
      <c r="E13" s="76"/>
      <c r="F13" s="76"/>
      <c r="G13" s="76"/>
      <c r="H13" s="76"/>
      <c r="I13" s="76"/>
      <c r="J13" s="76"/>
      <c r="K13" s="76"/>
      <c r="L13" s="76"/>
      <c r="M13" s="76"/>
      <c r="N13" s="76"/>
      <c r="O13" s="76"/>
      <c r="P13" s="76"/>
    </row>
    <row r="14" spans="1:16" ht="18" customHeight="1"/>
    <row r="15" spans="1:16" ht="18" customHeight="1">
      <c r="B15" s="69" t="s">
        <v>433</v>
      </c>
    </row>
    <row r="16" spans="1:16" ht="18" customHeight="1">
      <c r="B16" s="69" t="s">
        <v>434</v>
      </c>
    </row>
    <row r="17" spans="2:15" ht="18" customHeight="1">
      <c r="B17" s="77" t="s">
        <v>435</v>
      </c>
    </row>
    <row r="18" spans="2:15" ht="18" customHeight="1">
      <c r="B18" s="1"/>
      <c r="C18" s="74" t="s">
        <v>415</v>
      </c>
      <c r="D18" s="74" t="s">
        <v>416</v>
      </c>
      <c r="E18" s="74" t="s">
        <v>417</v>
      </c>
      <c r="F18" s="74" t="s">
        <v>418</v>
      </c>
      <c r="G18" s="74" t="s">
        <v>419</v>
      </c>
      <c r="H18" s="74" t="s">
        <v>420</v>
      </c>
      <c r="I18" s="74" t="s">
        <v>421</v>
      </c>
      <c r="J18" s="74" t="s">
        <v>422</v>
      </c>
      <c r="K18" s="74" t="s">
        <v>423</v>
      </c>
      <c r="L18" s="74" t="s">
        <v>424</v>
      </c>
      <c r="M18" s="74" t="s">
        <v>425</v>
      </c>
      <c r="N18" s="74" t="s">
        <v>426</v>
      </c>
      <c r="O18" s="75" t="s">
        <v>427</v>
      </c>
    </row>
    <row r="19" spans="2:15" ht="18" customHeight="1">
      <c r="B19" s="75" t="s">
        <v>428</v>
      </c>
      <c r="C19" s="73">
        <f>C6</f>
        <v>4</v>
      </c>
      <c r="D19" s="73">
        <f>D6</f>
        <v>5</v>
      </c>
      <c r="E19" s="73">
        <f t="shared" ref="E19:N19" si="2">E6</f>
        <v>4</v>
      </c>
      <c r="F19" s="73">
        <f t="shared" si="2"/>
        <v>4</v>
      </c>
      <c r="G19" s="73">
        <f t="shared" si="2"/>
        <v>4</v>
      </c>
      <c r="H19" s="73">
        <f t="shared" si="2"/>
        <v>3</v>
      </c>
      <c r="I19" s="73">
        <f t="shared" si="2"/>
        <v>4</v>
      </c>
      <c r="J19" s="73">
        <f t="shared" si="2"/>
        <v>4</v>
      </c>
      <c r="K19" s="73">
        <f t="shared" si="2"/>
        <v>4</v>
      </c>
      <c r="L19" s="73">
        <f t="shared" si="2"/>
        <v>3</v>
      </c>
      <c r="M19" s="73">
        <f t="shared" si="2"/>
        <v>3</v>
      </c>
      <c r="N19" s="73">
        <f t="shared" si="2"/>
        <v>4</v>
      </c>
      <c r="O19" s="73">
        <f t="shared" ref="O19:O24" si="3">SUM(C19:N19)</f>
        <v>46</v>
      </c>
    </row>
    <row r="20" spans="2:15" ht="18" customHeight="1">
      <c r="B20" s="75" t="s">
        <v>429</v>
      </c>
      <c r="C20" s="73">
        <f t="shared" ref="C20:N23" si="4">C7</f>
        <v>4</v>
      </c>
      <c r="D20" s="73">
        <f t="shared" si="4"/>
        <v>5</v>
      </c>
      <c r="E20" s="73">
        <f t="shared" si="4"/>
        <v>4</v>
      </c>
      <c r="F20" s="73">
        <f t="shared" si="4"/>
        <v>4</v>
      </c>
      <c r="G20" s="73">
        <f t="shared" si="4"/>
        <v>5</v>
      </c>
      <c r="H20" s="73">
        <f t="shared" si="4"/>
        <v>4</v>
      </c>
      <c r="I20" s="73">
        <f t="shared" si="4"/>
        <v>5</v>
      </c>
      <c r="J20" s="73">
        <f t="shared" si="4"/>
        <v>4</v>
      </c>
      <c r="K20" s="73">
        <f t="shared" si="4"/>
        <v>4</v>
      </c>
      <c r="L20" s="73">
        <f t="shared" si="4"/>
        <v>4</v>
      </c>
      <c r="M20" s="73">
        <f t="shared" si="4"/>
        <v>4</v>
      </c>
      <c r="N20" s="73">
        <f t="shared" si="4"/>
        <v>4</v>
      </c>
      <c r="O20" s="73">
        <f t="shared" si="3"/>
        <v>51</v>
      </c>
    </row>
    <row r="21" spans="2:15" ht="18" customHeight="1">
      <c r="B21" s="75" t="s">
        <v>430</v>
      </c>
      <c r="C21" s="73">
        <f t="shared" si="4"/>
        <v>4</v>
      </c>
      <c r="D21" s="73">
        <f t="shared" si="4"/>
        <v>4</v>
      </c>
      <c r="E21" s="73">
        <f t="shared" si="4"/>
        <v>4</v>
      </c>
      <c r="F21" s="73">
        <f t="shared" si="4"/>
        <v>4</v>
      </c>
      <c r="G21" s="73">
        <f t="shared" si="4"/>
        <v>5</v>
      </c>
      <c r="H21" s="73">
        <f t="shared" si="4"/>
        <v>4</v>
      </c>
      <c r="I21" s="73">
        <f t="shared" si="4"/>
        <v>4</v>
      </c>
      <c r="J21" s="73">
        <f t="shared" si="4"/>
        <v>5</v>
      </c>
      <c r="K21" s="73">
        <f t="shared" si="4"/>
        <v>4</v>
      </c>
      <c r="L21" s="73">
        <f t="shared" si="4"/>
        <v>4</v>
      </c>
      <c r="M21" s="73">
        <f t="shared" si="4"/>
        <v>4</v>
      </c>
      <c r="N21" s="73">
        <f t="shared" si="4"/>
        <v>3</v>
      </c>
      <c r="O21" s="73">
        <f t="shared" si="3"/>
        <v>49</v>
      </c>
    </row>
    <row r="22" spans="2:15" ht="18" customHeight="1">
      <c r="B22" s="75" t="s">
        <v>431</v>
      </c>
      <c r="C22" s="73">
        <f t="shared" si="4"/>
        <v>4</v>
      </c>
      <c r="D22" s="73">
        <f t="shared" si="4"/>
        <v>3</v>
      </c>
      <c r="E22" s="73">
        <f t="shared" si="4"/>
        <v>5</v>
      </c>
      <c r="F22" s="73">
        <f t="shared" si="4"/>
        <v>4</v>
      </c>
      <c r="G22" s="73">
        <f t="shared" si="4"/>
        <v>5</v>
      </c>
      <c r="H22" s="73">
        <f t="shared" si="4"/>
        <v>4</v>
      </c>
      <c r="I22" s="73">
        <f t="shared" si="4"/>
        <v>4</v>
      </c>
      <c r="J22" s="73">
        <f t="shared" si="4"/>
        <v>4</v>
      </c>
      <c r="K22" s="73">
        <f t="shared" si="4"/>
        <v>4</v>
      </c>
      <c r="L22" s="73">
        <f t="shared" si="4"/>
        <v>4</v>
      </c>
      <c r="M22" s="73">
        <f t="shared" si="4"/>
        <v>5</v>
      </c>
      <c r="N22" s="73">
        <f t="shared" si="4"/>
        <v>4</v>
      </c>
      <c r="O22" s="73">
        <f t="shared" si="3"/>
        <v>50</v>
      </c>
    </row>
    <row r="23" spans="2:15" ht="18" customHeight="1">
      <c r="B23" s="75" t="s">
        <v>432</v>
      </c>
      <c r="C23" s="73">
        <f t="shared" si="4"/>
        <v>4</v>
      </c>
      <c r="D23" s="73">
        <f t="shared" si="4"/>
        <v>3</v>
      </c>
      <c r="E23" s="73">
        <f t="shared" si="4"/>
        <v>5</v>
      </c>
      <c r="F23" s="73">
        <f t="shared" si="4"/>
        <v>4</v>
      </c>
      <c r="G23" s="73">
        <f t="shared" si="4"/>
        <v>3</v>
      </c>
      <c r="H23" s="73">
        <f t="shared" si="4"/>
        <v>5</v>
      </c>
      <c r="I23" s="73">
        <f t="shared" si="4"/>
        <v>4</v>
      </c>
      <c r="J23" s="73">
        <f t="shared" si="4"/>
        <v>3</v>
      </c>
      <c r="K23" s="73">
        <f t="shared" si="4"/>
        <v>4</v>
      </c>
      <c r="L23" s="73">
        <f t="shared" si="4"/>
        <v>4</v>
      </c>
      <c r="M23" s="73">
        <f t="shared" si="4"/>
        <v>3</v>
      </c>
      <c r="N23" s="73">
        <f t="shared" si="4"/>
        <v>5</v>
      </c>
      <c r="O23" s="73">
        <f t="shared" si="3"/>
        <v>47</v>
      </c>
    </row>
    <row r="24" spans="2:15" ht="18" customHeight="1">
      <c r="B24" s="75" t="s">
        <v>427</v>
      </c>
      <c r="C24" s="73">
        <f t="shared" ref="C24:N24" si="5">SUM(C19:C23)</f>
        <v>20</v>
      </c>
      <c r="D24" s="73">
        <f t="shared" si="5"/>
        <v>20</v>
      </c>
      <c r="E24" s="73">
        <f t="shared" si="5"/>
        <v>22</v>
      </c>
      <c r="F24" s="73">
        <f t="shared" si="5"/>
        <v>20</v>
      </c>
      <c r="G24" s="73">
        <f t="shared" si="5"/>
        <v>22</v>
      </c>
      <c r="H24" s="73">
        <f t="shared" si="5"/>
        <v>20</v>
      </c>
      <c r="I24" s="73">
        <f t="shared" si="5"/>
        <v>21</v>
      </c>
      <c r="J24" s="73">
        <f t="shared" si="5"/>
        <v>20</v>
      </c>
      <c r="K24" s="73">
        <f t="shared" si="5"/>
        <v>20</v>
      </c>
      <c r="L24" s="73">
        <f t="shared" si="5"/>
        <v>19</v>
      </c>
      <c r="M24" s="73">
        <f t="shared" si="5"/>
        <v>19</v>
      </c>
      <c r="N24" s="73">
        <f t="shared" si="5"/>
        <v>20</v>
      </c>
      <c r="O24" s="73">
        <f t="shared" si="3"/>
        <v>243</v>
      </c>
    </row>
    <row r="25" spans="2:15" ht="18" customHeight="1"/>
    <row r="26" spans="2:15" ht="18" customHeight="1">
      <c r="B26" s="77" t="s">
        <v>436</v>
      </c>
    </row>
    <row r="27" spans="2:15" ht="18" customHeight="1">
      <c r="B27" s="1"/>
      <c r="C27" s="74" t="s">
        <v>415</v>
      </c>
      <c r="D27" s="74" t="s">
        <v>416</v>
      </c>
      <c r="E27" s="74" t="s">
        <v>417</v>
      </c>
      <c r="F27" s="74" t="s">
        <v>418</v>
      </c>
      <c r="G27" s="74" t="s">
        <v>419</v>
      </c>
      <c r="H27" s="74" t="s">
        <v>420</v>
      </c>
      <c r="I27" s="74" t="s">
        <v>421</v>
      </c>
      <c r="J27" s="74" t="s">
        <v>422</v>
      </c>
      <c r="K27" s="74" t="s">
        <v>423</v>
      </c>
      <c r="L27" s="74" t="s">
        <v>424</v>
      </c>
      <c r="M27" s="74" t="s">
        <v>425</v>
      </c>
      <c r="N27" s="74" t="s">
        <v>426</v>
      </c>
      <c r="O27" s="75" t="s">
        <v>427</v>
      </c>
    </row>
    <row r="28" spans="2:15" ht="18" customHeight="1">
      <c r="B28" s="75" t="s">
        <v>428</v>
      </c>
      <c r="C28" s="73">
        <f>'2-1試算シート_年俸制'!$E$21*メンテナンス用_勤務日数!C19</f>
        <v>31</v>
      </c>
      <c r="D28" s="73">
        <f>'2-1試算シート_年俸制'!$E$21*メンテナンス用_勤務日数!D19</f>
        <v>38.75</v>
      </c>
      <c r="E28" s="73">
        <f>'2-1試算シート_年俸制'!$E$21*メンテナンス用_勤務日数!E19</f>
        <v>31</v>
      </c>
      <c r="F28" s="73">
        <f>'2-1試算シート_年俸制'!$E$21*メンテナンス用_勤務日数!F19</f>
        <v>31</v>
      </c>
      <c r="G28" s="73">
        <f>'2-1試算シート_年俸制'!$E$21*メンテナンス用_勤務日数!G19</f>
        <v>31</v>
      </c>
      <c r="H28" s="73">
        <f>'2-1試算シート_年俸制'!$E$21*メンテナンス用_勤務日数!H19</f>
        <v>23.25</v>
      </c>
      <c r="I28" s="73">
        <f>'2-1試算シート_年俸制'!$E$21*メンテナンス用_勤務日数!I19</f>
        <v>31</v>
      </c>
      <c r="J28" s="73">
        <f>'2-1試算シート_年俸制'!$E$21*メンテナンス用_勤務日数!J19</f>
        <v>31</v>
      </c>
      <c r="K28" s="73">
        <f>'2-1試算シート_年俸制'!$E$21*メンテナンス用_勤務日数!K19</f>
        <v>31</v>
      </c>
      <c r="L28" s="73">
        <f>'2-1試算シート_年俸制'!$E$21*メンテナンス用_勤務日数!L19</f>
        <v>23.25</v>
      </c>
      <c r="M28" s="73">
        <f>'2-1試算シート_年俸制'!$E$21*メンテナンス用_勤務日数!M19</f>
        <v>23.25</v>
      </c>
      <c r="N28" s="73">
        <f>'2-1試算シート_年俸制'!$E$21*メンテナンス用_勤務日数!N19</f>
        <v>31</v>
      </c>
      <c r="O28" s="73">
        <f t="shared" ref="O28:O33" si="6">SUM(C28:N28)</f>
        <v>356.5</v>
      </c>
    </row>
    <row r="29" spans="2:15" ht="18" customHeight="1">
      <c r="B29" s="75" t="s">
        <v>429</v>
      </c>
      <c r="C29" s="73">
        <f>'2-1試算シート_年俸制'!$E$21*メンテナンス用_勤務日数!C20</f>
        <v>31</v>
      </c>
      <c r="D29" s="73">
        <f>'2-1試算シート_年俸制'!$E$21*メンテナンス用_勤務日数!D20</f>
        <v>38.75</v>
      </c>
      <c r="E29" s="73">
        <f>'2-1試算シート_年俸制'!$E$21*メンテナンス用_勤務日数!E20</f>
        <v>31</v>
      </c>
      <c r="F29" s="73">
        <f>'2-1試算シート_年俸制'!$E$21*メンテナンス用_勤務日数!F20</f>
        <v>31</v>
      </c>
      <c r="G29" s="73">
        <f>'2-1試算シート_年俸制'!$E$21*メンテナンス用_勤務日数!G20</f>
        <v>38.75</v>
      </c>
      <c r="H29" s="73">
        <f>'2-1試算シート_年俸制'!$E$21*メンテナンス用_勤務日数!H20</f>
        <v>31</v>
      </c>
      <c r="I29" s="73">
        <f>'2-1試算シート_年俸制'!$E$21*メンテナンス用_勤務日数!I20</f>
        <v>38.75</v>
      </c>
      <c r="J29" s="73">
        <f>'2-1試算シート_年俸制'!$E$21*メンテナンス用_勤務日数!J20</f>
        <v>31</v>
      </c>
      <c r="K29" s="73">
        <f>'2-1試算シート_年俸制'!$E$21*メンテナンス用_勤務日数!K20</f>
        <v>31</v>
      </c>
      <c r="L29" s="73">
        <f>'2-1試算シート_年俸制'!$E$21*メンテナンス用_勤務日数!L20</f>
        <v>31</v>
      </c>
      <c r="M29" s="73">
        <f>'2-1試算シート_年俸制'!$E$21*メンテナンス用_勤務日数!M20</f>
        <v>31</v>
      </c>
      <c r="N29" s="73">
        <f>'2-1試算シート_年俸制'!$E$21*メンテナンス用_勤務日数!N20</f>
        <v>31</v>
      </c>
      <c r="O29" s="73">
        <f t="shared" si="6"/>
        <v>395.25</v>
      </c>
    </row>
    <row r="30" spans="2:15" ht="18" customHeight="1">
      <c r="B30" s="75" t="s">
        <v>430</v>
      </c>
      <c r="C30" s="73">
        <f>'2-1試算シート_年俸制'!$E$21*メンテナンス用_勤務日数!C21</f>
        <v>31</v>
      </c>
      <c r="D30" s="73">
        <f>'2-1試算シート_年俸制'!$E$21*メンテナンス用_勤務日数!D21</f>
        <v>31</v>
      </c>
      <c r="E30" s="73">
        <f>'2-1試算シート_年俸制'!$E$21*メンテナンス用_勤務日数!E21</f>
        <v>31</v>
      </c>
      <c r="F30" s="73">
        <f>'2-1試算シート_年俸制'!$E$21*メンテナンス用_勤務日数!F21</f>
        <v>31</v>
      </c>
      <c r="G30" s="73">
        <f>'2-1試算シート_年俸制'!$E$21*メンテナンス用_勤務日数!G21</f>
        <v>38.75</v>
      </c>
      <c r="H30" s="73">
        <f>'2-1試算シート_年俸制'!$E$21*メンテナンス用_勤務日数!H21</f>
        <v>31</v>
      </c>
      <c r="I30" s="73">
        <f>'2-1試算シート_年俸制'!$E$21*メンテナンス用_勤務日数!I21</f>
        <v>31</v>
      </c>
      <c r="J30" s="73">
        <f>'2-1試算シート_年俸制'!$E$21*メンテナンス用_勤務日数!J21</f>
        <v>38.75</v>
      </c>
      <c r="K30" s="73">
        <f>'2-1試算シート_年俸制'!$E$21*メンテナンス用_勤務日数!K21</f>
        <v>31</v>
      </c>
      <c r="L30" s="73">
        <f>'2-1試算シート_年俸制'!$E$21*メンテナンス用_勤務日数!L21</f>
        <v>31</v>
      </c>
      <c r="M30" s="73">
        <f>'2-1試算シート_年俸制'!$E$21*メンテナンス用_勤務日数!M21</f>
        <v>31</v>
      </c>
      <c r="N30" s="73">
        <f>'2-1試算シート_年俸制'!$E$21*メンテナンス用_勤務日数!N21</f>
        <v>23.25</v>
      </c>
      <c r="O30" s="73">
        <f t="shared" si="6"/>
        <v>379.75</v>
      </c>
    </row>
    <row r="31" spans="2:15" ht="18" customHeight="1">
      <c r="B31" s="75" t="s">
        <v>431</v>
      </c>
      <c r="C31" s="73">
        <f>'2-1試算シート_年俸制'!$E$21*メンテナンス用_勤務日数!C22</f>
        <v>31</v>
      </c>
      <c r="D31" s="73">
        <f>'2-1試算シート_年俸制'!$E$21*メンテナンス用_勤務日数!D22</f>
        <v>23.25</v>
      </c>
      <c r="E31" s="73">
        <f>'2-1試算シート_年俸制'!$E$21*メンテナンス用_勤務日数!E22</f>
        <v>38.75</v>
      </c>
      <c r="F31" s="73">
        <f>'2-1試算シート_年俸制'!$E$21*メンテナンス用_勤務日数!F22</f>
        <v>31</v>
      </c>
      <c r="G31" s="73">
        <f>'2-1試算シート_年俸制'!$E$21*メンテナンス用_勤務日数!G22</f>
        <v>38.75</v>
      </c>
      <c r="H31" s="73">
        <f>'2-1試算シート_年俸制'!$E$21*メンテナンス用_勤務日数!H22</f>
        <v>31</v>
      </c>
      <c r="I31" s="73">
        <f>'2-1試算シート_年俸制'!$E$21*メンテナンス用_勤務日数!I22</f>
        <v>31</v>
      </c>
      <c r="J31" s="73">
        <f>'2-1試算シート_年俸制'!$E$21*メンテナンス用_勤務日数!J22</f>
        <v>31</v>
      </c>
      <c r="K31" s="73">
        <f>'2-1試算シート_年俸制'!$E$21*メンテナンス用_勤務日数!K22</f>
        <v>31</v>
      </c>
      <c r="L31" s="73">
        <f>'2-1試算シート_年俸制'!$E$21*メンテナンス用_勤務日数!L22</f>
        <v>31</v>
      </c>
      <c r="M31" s="73">
        <f>'2-1試算シート_年俸制'!$E$21*メンテナンス用_勤務日数!M22</f>
        <v>38.75</v>
      </c>
      <c r="N31" s="73">
        <f>'2-1試算シート_年俸制'!$E$21*メンテナンス用_勤務日数!N22</f>
        <v>31</v>
      </c>
      <c r="O31" s="73">
        <f t="shared" si="6"/>
        <v>387.5</v>
      </c>
    </row>
    <row r="32" spans="2:15" ht="18" customHeight="1">
      <c r="B32" s="75" t="s">
        <v>432</v>
      </c>
      <c r="C32" s="73">
        <f>'2-1試算シート_年俸制'!$E$21*メンテナンス用_勤務日数!C23</f>
        <v>31</v>
      </c>
      <c r="D32" s="73">
        <f>'2-1試算シート_年俸制'!$E$21*メンテナンス用_勤務日数!D23</f>
        <v>23.25</v>
      </c>
      <c r="E32" s="73">
        <f>'2-1試算シート_年俸制'!$E$21*メンテナンス用_勤務日数!E23</f>
        <v>38.75</v>
      </c>
      <c r="F32" s="73">
        <f>'2-1試算シート_年俸制'!$E$21*メンテナンス用_勤務日数!F23</f>
        <v>31</v>
      </c>
      <c r="G32" s="73">
        <f>'2-1試算シート_年俸制'!$E$21*メンテナンス用_勤務日数!G23</f>
        <v>23.25</v>
      </c>
      <c r="H32" s="73">
        <f>'2-1試算シート_年俸制'!$E$21*メンテナンス用_勤務日数!H23</f>
        <v>38.75</v>
      </c>
      <c r="I32" s="73">
        <f>'2-1試算シート_年俸制'!$E$21*メンテナンス用_勤務日数!I23</f>
        <v>31</v>
      </c>
      <c r="J32" s="73">
        <f>'2-1試算シート_年俸制'!$E$21*メンテナンス用_勤務日数!J23</f>
        <v>23.25</v>
      </c>
      <c r="K32" s="73">
        <f>'2-1試算シート_年俸制'!$E$21*メンテナンス用_勤務日数!K23</f>
        <v>31</v>
      </c>
      <c r="L32" s="73">
        <f>'2-1試算シート_年俸制'!$E$21*メンテナンス用_勤務日数!L23</f>
        <v>31</v>
      </c>
      <c r="M32" s="73">
        <f>'2-1試算シート_年俸制'!$E$21*メンテナンス用_勤務日数!M23</f>
        <v>23.25</v>
      </c>
      <c r="N32" s="73">
        <f>'2-1試算シート_年俸制'!$E$21*メンテナンス用_勤務日数!N23</f>
        <v>38.75</v>
      </c>
      <c r="O32" s="73">
        <f t="shared" si="6"/>
        <v>364.25</v>
      </c>
    </row>
    <row r="33" spans="1:16" ht="18" customHeight="1">
      <c r="B33" s="75" t="s">
        <v>427</v>
      </c>
      <c r="C33" s="73">
        <f t="shared" ref="C33:N33" si="7">SUM(C28:C32)</f>
        <v>155</v>
      </c>
      <c r="D33" s="73">
        <f t="shared" si="7"/>
        <v>155</v>
      </c>
      <c r="E33" s="73">
        <f t="shared" si="7"/>
        <v>170.5</v>
      </c>
      <c r="F33" s="73">
        <f t="shared" si="7"/>
        <v>155</v>
      </c>
      <c r="G33" s="73">
        <f t="shared" si="7"/>
        <v>170.5</v>
      </c>
      <c r="H33" s="73">
        <f t="shared" si="7"/>
        <v>155</v>
      </c>
      <c r="I33" s="73">
        <f t="shared" si="7"/>
        <v>162.75</v>
      </c>
      <c r="J33" s="73">
        <f t="shared" si="7"/>
        <v>155</v>
      </c>
      <c r="K33" s="73">
        <f t="shared" si="7"/>
        <v>155</v>
      </c>
      <c r="L33" s="73">
        <f t="shared" si="7"/>
        <v>147.25</v>
      </c>
      <c r="M33" s="73">
        <f t="shared" si="7"/>
        <v>147.25</v>
      </c>
      <c r="N33" s="73">
        <f t="shared" si="7"/>
        <v>155</v>
      </c>
      <c r="O33" s="73">
        <f t="shared" si="6"/>
        <v>1883.25</v>
      </c>
    </row>
    <row r="34" spans="1:16" ht="18" customHeight="1">
      <c r="A34" s="78"/>
      <c r="B34" s="78"/>
      <c r="C34" s="78"/>
      <c r="D34" s="78"/>
      <c r="E34" s="78"/>
      <c r="F34" s="78"/>
      <c r="G34" s="78"/>
      <c r="H34" s="78"/>
      <c r="I34" s="78"/>
      <c r="J34" s="78"/>
      <c r="K34" s="78"/>
      <c r="L34" s="78"/>
      <c r="M34" s="78"/>
      <c r="N34" s="78"/>
      <c r="O34" s="78"/>
      <c r="P34" s="78"/>
    </row>
    <row r="35" spans="1:16" ht="14.45" customHeight="1">
      <c r="A35" s="76"/>
      <c r="B35" s="76"/>
      <c r="C35" s="76"/>
      <c r="D35" s="76"/>
      <c r="E35" s="76"/>
      <c r="F35" s="76"/>
      <c r="G35" s="76"/>
      <c r="H35" s="76"/>
      <c r="I35" s="76"/>
      <c r="J35" s="76"/>
      <c r="K35" s="76"/>
      <c r="L35" s="76"/>
      <c r="M35" s="76"/>
      <c r="N35" s="76"/>
      <c r="O35" s="76"/>
      <c r="P35" s="76"/>
    </row>
    <row r="36" spans="1:16" ht="18" customHeight="1">
      <c r="A36" s="79"/>
      <c r="B36" s="70" t="s">
        <v>437</v>
      </c>
      <c r="C36" s="79"/>
      <c r="D36" s="79"/>
      <c r="E36" s="79"/>
      <c r="F36" s="79"/>
      <c r="G36" s="79"/>
      <c r="H36" s="79"/>
      <c r="I36" s="79"/>
      <c r="J36" s="79"/>
      <c r="K36" s="79"/>
      <c r="L36" s="79"/>
      <c r="M36" s="79"/>
      <c r="N36" s="79"/>
      <c r="O36" s="79"/>
      <c r="P36" s="79"/>
    </row>
    <row r="37" spans="1:16" ht="18" customHeight="1">
      <c r="B37" s="77" t="s">
        <v>435</v>
      </c>
    </row>
    <row r="38" spans="1:16" ht="18" customHeight="1">
      <c r="B38" s="1"/>
      <c r="C38" s="74" t="s">
        <v>415</v>
      </c>
      <c r="D38" s="74" t="s">
        <v>416</v>
      </c>
      <c r="E38" s="74" t="s">
        <v>417</v>
      </c>
      <c r="F38" s="74" t="s">
        <v>418</v>
      </c>
      <c r="G38" s="74" t="s">
        <v>419</v>
      </c>
      <c r="H38" s="74" t="s">
        <v>420</v>
      </c>
      <c r="I38" s="74" t="s">
        <v>421</v>
      </c>
      <c r="J38" s="74" t="s">
        <v>422</v>
      </c>
      <c r="K38" s="74" t="s">
        <v>423</v>
      </c>
      <c r="L38" s="74" t="s">
        <v>424</v>
      </c>
      <c r="M38" s="74" t="s">
        <v>425</v>
      </c>
      <c r="N38" s="74" t="s">
        <v>426</v>
      </c>
      <c r="O38" s="75" t="s">
        <v>427</v>
      </c>
    </row>
    <row r="39" spans="1:16" ht="18" customHeight="1">
      <c r="B39" s="75" t="s">
        <v>428</v>
      </c>
      <c r="C39" s="73">
        <f>IF('2-2試算シート_時給'!$E$22&gt;=1,メンテナンス用_勤務日数!C6,0)</f>
        <v>4</v>
      </c>
      <c r="D39" s="73">
        <f>IF('2-2試算シート_時給'!$E$22&gt;=1,メンテナンス用_勤務日数!D6,0)</f>
        <v>5</v>
      </c>
      <c r="E39" s="73">
        <f>IF('2-2試算シート_時給'!$E$22&gt;=1,メンテナンス用_勤務日数!E6,0)</f>
        <v>4</v>
      </c>
      <c r="F39" s="73">
        <f>IF('2-2試算シート_時給'!$E$22&gt;=1,メンテナンス用_勤務日数!F6,0)</f>
        <v>4</v>
      </c>
      <c r="G39" s="73">
        <f>IF('2-2試算シート_時給'!$E$22&gt;=1,メンテナンス用_勤務日数!G6,0)</f>
        <v>4</v>
      </c>
      <c r="H39" s="73">
        <f>IF('2-2試算シート_時給'!$E$22&gt;=1,メンテナンス用_勤務日数!H6,0)</f>
        <v>3</v>
      </c>
      <c r="I39" s="73">
        <f>IF('2-2試算シート_時給'!$E$22&gt;=1,メンテナンス用_勤務日数!I6,0)</f>
        <v>4</v>
      </c>
      <c r="J39" s="73">
        <f>IF('2-2試算シート_時給'!$E$22&gt;=1,メンテナンス用_勤務日数!J6,0)</f>
        <v>4</v>
      </c>
      <c r="K39" s="73">
        <f>IF('2-2試算シート_時給'!$E$22&gt;=1,メンテナンス用_勤務日数!K6,0)</f>
        <v>4</v>
      </c>
      <c r="L39" s="73">
        <f>IF('2-2試算シート_時給'!$E$22&gt;=1,メンテナンス用_勤務日数!L6,0)</f>
        <v>3</v>
      </c>
      <c r="M39" s="73">
        <f>IF('2-2試算シート_時給'!$E$22&gt;=1,メンテナンス用_勤務日数!M6,0)</f>
        <v>3</v>
      </c>
      <c r="N39" s="73">
        <f>IF('2-2試算シート_時給'!$E$22&gt;=1,メンテナンス用_勤務日数!N6,0)</f>
        <v>4</v>
      </c>
      <c r="O39" s="73">
        <f t="shared" ref="O39:O44" si="8">SUM(C39:N39)</f>
        <v>46</v>
      </c>
    </row>
    <row r="40" spans="1:16" ht="18" customHeight="1">
      <c r="B40" s="75" t="s">
        <v>429</v>
      </c>
      <c r="C40" s="73">
        <f>IF('2-2試算シート_時給'!$F$22&gt;=1,メンテナンス用_勤務日数!C7,0)</f>
        <v>4</v>
      </c>
      <c r="D40" s="73">
        <f>IF('2-2試算シート_時給'!$F$22&gt;=1,メンテナンス用_勤務日数!D7,0)</f>
        <v>5</v>
      </c>
      <c r="E40" s="73">
        <f>IF('2-2試算シート_時給'!$F$22&gt;=1,メンテナンス用_勤務日数!E7,0)</f>
        <v>4</v>
      </c>
      <c r="F40" s="73">
        <f>IF('2-2試算シート_時給'!$F$22&gt;=1,メンテナンス用_勤務日数!F7,0)</f>
        <v>4</v>
      </c>
      <c r="G40" s="73">
        <f>IF('2-2試算シート_時給'!$F$22&gt;=1,メンテナンス用_勤務日数!G7,0)</f>
        <v>5</v>
      </c>
      <c r="H40" s="73">
        <f>IF('2-2試算シート_時給'!$F$22&gt;=1,メンテナンス用_勤務日数!H7,0)</f>
        <v>4</v>
      </c>
      <c r="I40" s="73">
        <f>IF('2-2試算シート_時給'!$F$22&gt;=1,メンテナンス用_勤務日数!I7,0)</f>
        <v>5</v>
      </c>
      <c r="J40" s="73">
        <f>IF('2-2試算シート_時給'!$F$22&gt;=1,メンテナンス用_勤務日数!J7,0)</f>
        <v>4</v>
      </c>
      <c r="K40" s="73">
        <f>IF('2-2試算シート_時給'!$F$22&gt;=1,メンテナンス用_勤務日数!K7,0)</f>
        <v>4</v>
      </c>
      <c r="L40" s="73">
        <f>IF('2-2試算シート_時給'!$F$22&gt;=1,メンテナンス用_勤務日数!L7,0)</f>
        <v>4</v>
      </c>
      <c r="M40" s="73">
        <f>IF('2-2試算シート_時給'!$F$22&gt;=1,メンテナンス用_勤務日数!M7,0)</f>
        <v>4</v>
      </c>
      <c r="N40" s="73">
        <f>IF('2-2試算シート_時給'!$F$22&gt;=1,メンテナンス用_勤務日数!N7,0)</f>
        <v>4</v>
      </c>
      <c r="O40" s="73">
        <f t="shared" si="8"/>
        <v>51</v>
      </c>
    </row>
    <row r="41" spans="1:16" ht="18" customHeight="1">
      <c r="B41" s="75" t="s">
        <v>430</v>
      </c>
      <c r="C41" s="73">
        <f>IF('2-2試算シート_時給'!$G$22&gt;=1,メンテナンス用_勤務日数!C8,0)</f>
        <v>4</v>
      </c>
      <c r="D41" s="73">
        <f>IF('2-2試算シート_時給'!$G$22&gt;=1,メンテナンス用_勤務日数!D8,0)</f>
        <v>4</v>
      </c>
      <c r="E41" s="73">
        <f>IF('2-2試算シート_時給'!$G$22&gt;=1,メンテナンス用_勤務日数!E8,0)</f>
        <v>4</v>
      </c>
      <c r="F41" s="73">
        <f>IF('2-2試算シート_時給'!$G$22&gt;=1,メンテナンス用_勤務日数!F8,0)</f>
        <v>4</v>
      </c>
      <c r="G41" s="73">
        <f>IF('2-2試算シート_時給'!$G$22&gt;=1,メンテナンス用_勤務日数!G8,0)</f>
        <v>5</v>
      </c>
      <c r="H41" s="73">
        <f>IF('2-2試算シート_時給'!$G$22&gt;=1,メンテナンス用_勤務日数!H8,0)</f>
        <v>4</v>
      </c>
      <c r="I41" s="73">
        <f>IF('2-2試算シート_時給'!$G$22&gt;=1,メンテナンス用_勤務日数!I8,0)</f>
        <v>4</v>
      </c>
      <c r="J41" s="73">
        <f>IF('2-2試算シート_時給'!$G$22&gt;=1,メンテナンス用_勤務日数!J8,0)</f>
        <v>5</v>
      </c>
      <c r="K41" s="73">
        <f>IF('2-2試算シート_時給'!$G$22&gt;=1,メンテナンス用_勤務日数!K8,0)</f>
        <v>4</v>
      </c>
      <c r="L41" s="73">
        <f>IF('2-2試算シート_時給'!$G$22&gt;=1,メンテナンス用_勤務日数!L8,0)</f>
        <v>4</v>
      </c>
      <c r="M41" s="73">
        <f>IF('2-2試算シート_時給'!$G$22&gt;=1,メンテナンス用_勤務日数!M8,0)</f>
        <v>4</v>
      </c>
      <c r="N41" s="73">
        <f>IF('2-2試算シート_時給'!$G$22&gt;=1,メンテナンス用_勤務日数!N8,0)</f>
        <v>3</v>
      </c>
      <c r="O41" s="73">
        <f t="shared" si="8"/>
        <v>49</v>
      </c>
    </row>
    <row r="42" spans="1:16" ht="18" customHeight="1">
      <c r="B42" s="75" t="s">
        <v>431</v>
      </c>
      <c r="C42" s="73">
        <f>IF('2-2試算シート_時給'!$H$22&gt;=1,メンテナンス用_勤務日数!C9,0)</f>
        <v>4</v>
      </c>
      <c r="D42" s="73">
        <f>IF('2-2試算シート_時給'!$H$22&gt;=1,メンテナンス用_勤務日数!D9,0)</f>
        <v>3</v>
      </c>
      <c r="E42" s="73">
        <f>IF('2-2試算シート_時給'!$H$22&gt;=1,メンテナンス用_勤務日数!E9,0)</f>
        <v>5</v>
      </c>
      <c r="F42" s="73">
        <f>IF('2-2試算シート_時給'!$H$22&gt;=1,メンテナンス用_勤務日数!F9,0)</f>
        <v>4</v>
      </c>
      <c r="G42" s="73">
        <f>IF('2-2試算シート_時給'!$H$22&gt;=1,メンテナンス用_勤務日数!G9,0)</f>
        <v>5</v>
      </c>
      <c r="H42" s="73">
        <f>IF('2-2試算シート_時給'!$H$22&gt;=1,メンテナンス用_勤務日数!H9,0)</f>
        <v>4</v>
      </c>
      <c r="I42" s="73">
        <f>IF('2-2試算シート_時給'!$H$22&gt;=1,メンテナンス用_勤務日数!I9,0)</f>
        <v>4</v>
      </c>
      <c r="J42" s="73">
        <f>IF('2-2試算シート_時給'!$H$22&gt;=1,メンテナンス用_勤務日数!J9,0)</f>
        <v>4</v>
      </c>
      <c r="K42" s="73">
        <f>IF('2-2試算シート_時給'!$H$22&gt;=1,メンテナンス用_勤務日数!K9,0)</f>
        <v>4</v>
      </c>
      <c r="L42" s="73">
        <f>IF('2-2試算シート_時給'!$H$22&gt;=1,メンテナンス用_勤務日数!L9,0)</f>
        <v>4</v>
      </c>
      <c r="M42" s="73">
        <f>IF('2-2試算シート_時給'!$H$22&gt;=1,メンテナンス用_勤務日数!M9,0)</f>
        <v>5</v>
      </c>
      <c r="N42" s="73">
        <f>IF('2-2試算シート_時給'!$H$22&gt;=1,メンテナンス用_勤務日数!N9,0)</f>
        <v>4</v>
      </c>
      <c r="O42" s="73">
        <f t="shared" si="8"/>
        <v>50</v>
      </c>
    </row>
    <row r="43" spans="1:16" ht="18" customHeight="1">
      <c r="B43" s="75" t="s">
        <v>432</v>
      </c>
      <c r="C43" s="73">
        <f>IF('2-2試算シート_時給'!$I$22&gt;=1,メンテナンス用_勤務日数!C10,0)</f>
        <v>4</v>
      </c>
      <c r="D43" s="73">
        <f>IF('2-2試算シート_時給'!$I$22&gt;=1,メンテナンス用_勤務日数!D10,0)</f>
        <v>3</v>
      </c>
      <c r="E43" s="73">
        <f>IF('2-2試算シート_時給'!$I$22&gt;=1,メンテナンス用_勤務日数!E10,0)</f>
        <v>5</v>
      </c>
      <c r="F43" s="73">
        <f>IF('2-2試算シート_時給'!$I$22&gt;=1,メンテナンス用_勤務日数!F10,0)</f>
        <v>4</v>
      </c>
      <c r="G43" s="73">
        <f>IF('2-2試算シート_時給'!$I$22&gt;=1,メンテナンス用_勤務日数!G10,0)</f>
        <v>3</v>
      </c>
      <c r="H43" s="73">
        <f>IF('2-2試算シート_時給'!$I$22&gt;=1,メンテナンス用_勤務日数!H10,0)</f>
        <v>5</v>
      </c>
      <c r="I43" s="73">
        <f>IF('2-2試算シート_時給'!$I$22&gt;=1,メンテナンス用_勤務日数!I10,0)</f>
        <v>4</v>
      </c>
      <c r="J43" s="73">
        <f>IF('2-2試算シート_時給'!$I$22&gt;=1,メンテナンス用_勤務日数!J10,0)</f>
        <v>3</v>
      </c>
      <c r="K43" s="73">
        <f>IF('2-2試算シート_時給'!$I$22&gt;=1,メンテナンス用_勤務日数!K10,0)</f>
        <v>4</v>
      </c>
      <c r="L43" s="73">
        <f>IF('2-2試算シート_時給'!$I$22&gt;=1,メンテナンス用_勤務日数!L10,0)</f>
        <v>4</v>
      </c>
      <c r="M43" s="73">
        <f>IF('2-2試算シート_時給'!$I$22&gt;=1,メンテナンス用_勤務日数!M10,0)</f>
        <v>3</v>
      </c>
      <c r="N43" s="73">
        <f>IF('2-2試算シート_時給'!$I$22&gt;=1,メンテナンス用_勤務日数!N10,0)</f>
        <v>5</v>
      </c>
      <c r="O43" s="73">
        <f t="shared" si="8"/>
        <v>47</v>
      </c>
    </row>
    <row r="44" spans="1:16" ht="18" customHeight="1">
      <c r="B44" s="75" t="s">
        <v>427</v>
      </c>
      <c r="C44" s="73">
        <f t="shared" ref="C44:N44" si="9">SUM(C39:C43)</f>
        <v>20</v>
      </c>
      <c r="D44" s="73">
        <f t="shared" si="9"/>
        <v>20</v>
      </c>
      <c r="E44" s="73">
        <f t="shared" si="9"/>
        <v>22</v>
      </c>
      <c r="F44" s="73">
        <f t="shared" si="9"/>
        <v>20</v>
      </c>
      <c r="G44" s="73">
        <f t="shared" si="9"/>
        <v>22</v>
      </c>
      <c r="H44" s="73">
        <f t="shared" si="9"/>
        <v>20</v>
      </c>
      <c r="I44" s="73">
        <f t="shared" si="9"/>
        <v>21</v>
      </c>
      <c r="J44" s="73">
        <f t="shared" si="9"/>
        <v>20</v>
      </c>
      <c r="K44" s="73">
        <f t="shared" si="9"/>
        <v>20</v>
      </c>
      <c r="L44" s="73">
        <f t="shared" si="9"/>
        <v>19</v>
      </c>
      <c r="M44" s="73">
        <f t="shared" si="9"/>
        <v>19</v>
      </c>
      <c r="N44" s="73">
        <f t="shared" si="9"/>
        <v>20</v>
      </c>
      <c r="O44" s="73">
        <f t="shared" si="8"/>
        <v>243</v>
      </c>
    </row>
    <row r="45" spans="1:16" ht="18" customHeight="1"/>
    <row r="46" spans="1:16" ht="18" customHeight="1">
      <c r="B46" s="77" t="s">
        <v>436</v>
      </c>
    </row>
    <row r="47" spans="1:16" ht="18" customHeight="1">
      <c r="B47" s="1"/>
      <c r="C47" s="74" t="s">
        <v>415</v>
      </c>
      <c r="D47" s="74" t="s">
        <v>416</v>
      </c>
      <c r="E47" s="74" t="s">
        <v>417</v>
      </c>
      <c r="F47" s="74" t="s">
        <v>418</v>
      </c>
      <c r="G47" s="74" t="s">
        <v>419</v>
      </c>
      <c r="H47" s="74" t="s">
        <v>420</v>
      </c>
      <c r="I47" s="74" t="s">
        <v>421</v>
      </c>
      <c r="J47" s="74" t="s">
        <v>422</v>
      </c>
      <c r="K47" s="74" t="s">
        <v>423</v>
      </c>
      <c r="L47" s="74" t="s">
        <v>424</v>
      </c>
      <c r="M47" s="74" t="s">
        <v>425</v>
      </c>
      <c r="N47" s="74" t="s">
        <v>426</v>
      </c>
      <c r="O47" s="75" t="s">
        <v>427</v>
      </c>
    </row>
    <row r="48" spans="1:16" ht="18" customHeight="1">
      <c r="B48" s="75" t="s">
        <v>428</v>
      </c>
      <c r="C48" s="73">
        <f>'2-2試算シート_時給'!$E$22*メンテナンス用_勤務日数!C39</f>
        <v>24</v>
      </c>
      <c r="D48" s="73">
        <f>'2-2試算シート_時給'!$E$22*メンテナンス用_勤務日数!D39</f>
        <v>30</v>
      </c>
      <c r="E48" s="73">
        <f>'2-2試算シート_時給'!$E$22*メンテナンス用_勤務日数!E39</f>
        <v>24</v>
      </c>
      <c r="F48" s="73">
        <f>'2-2試算シート_時給'!$E$22*メンテナンス用_勤務日数!F39</f>
        <v>24</v>
      </c>
      <c r="G48" s="73">
        <f>'2-2試算シート_時給'!$E$22*メンテナンス用_勤務日数!G39</f>
        <v>24</v>
      </c>
      <c r="H48" s="73">
        <f>'2-2試算シート_時給'!$E$22*メンテナンス用_勤務日数!H39</f>
        <v>18</v>
      </c>
      <c r="I48" s="73">
        <f>'2-2試算シート_時給'!$E$22*メンテナンス用_勤務日数!I39</f>
        <v>24</v>
      </c>
      <c r="J48" s="73">
        <f>'2-2試算シート_時給'!$E$22*メンテナンス用_勤務日数!J39</f>
        <v>24</v>
      </c>
      <c r="K48" s="73">
        <f>'2-2試算シート_時給'!$E$22*メンテナンス用_勤務日数!K39</f>
        <v>24</v>
      </c>
      <c r="L48" s="73">
        <f>'2-2試算シート_時給'!$E$22*メンテナンス用_勤務日数!L39</f>
        <v>18</v>
      </c>
      <c r="M48" s="73">
        <f>'2-2試算シート_時給'!$E$22*メンテナンス用_勤務日数!M39</f>
        <v>18</v>
      </c>
      <c r="N48" s="73">
        <f>'2-2試算シート_時給'!$E$22*メンテナンス用_勤務日数!N39</f>
        <v>24</v>
      </c>
      <c r="O48" s="73">
        <f t="shared" ref="O48:O53" si="10">SUM(C48:N48)</f>
        <v>276</v>
      </c>
    </row>
    <row r="49" spans="2:15" ht="18" customHeight="1">
      <c r="B49" s="75" t="s">
        <v>429</v>
      </c>
      <c r="C49" s="73">
        <f>'2-2試算シート_時給'!$F$22*メンテナンス用_勤務日数!C40</f>
        <v>24</v>
      </c>
      <c r="D49" s="73">
        <f>'2-2試算シート_時給'!$F$22*メンテナンス用_勤務日数!D40</f>
        <v>30</v>
      </c>
      <c r="E49" s="73">
        <f>'2-2試算シート_時給'!$F$22*メンテナンス用_勤務日数!E40</f>
        <v>24</v>
      </c>
      <c r="F49" s="73">
        <f>'2-2試算シート_時給'!$F$22*メンテナンス用_勤務日数!F40</f>
        <v>24</v>
      </c>
      <c r="G49" s="73">
        <f>'2-2試算シート_時給'!$F$22*メンテナンス用_勤務日数!G40</f>
        <v>30</v>
      </c>
      <c r="H49" s="73">
        <f>'2-2試算シート_時給'!$F$22*メンテナンス用_勤務日数!H40</f>
        <v>24</v>
      </c>
      <c r="I49" s="73">
        <f>'2-2試算シート_時給'!$F$22*メンテナンス用_勤務日数!I40</f>
        <v>30</v>
      </c>
      <c r="J49" s="73">
        <f>'2-2試算シート_時給'!$F$22*メンテナンス用_勤務日数!J40</f>
        <v>24</v>
      </c>
      <c r="K49" s="73">
        <f>'2-2試算シート_時給'!$F$22*メンテナンス用_勤務日数!K40</f>
        <v>24</v>
      </c>
      <c r="L49" s="73">
        <f>'2-2試算シート_時給'!$F$22*メンテナンス用_勤務日数!L40</f>
        <v>24</v>
      </c>
      <c r="M49" s="73">
        <f>'2-2試算シート_時給'!$F$22*メンテナンス用_勤務日数!M40</f>
        <v>24</v>
      </c>
      <c r="N49" s="73">
        <f>'2-2試算シート_時給'!$F$22*メンテナンス用_勤務日数!N40</f>
        <v>24</v>
      </c>
      <c r="O49" s="73">
        <f t="shared" si="10"/>
        <v>306</v>
      </c>
    </row>
    <row r="50" spans="2:15" ht="18" customHeight="1">
      <c r="B50" s="75" t="s">
        <v>430</v>
      </c>
      <c r="C50" s="73">
        <f>'2-2試算シート_時給'!$G$22*メンテナンス用_勤務日数!C41</f>
        <v>24</v>
      </c>
      <c r="D50" s="73">
        <f>'2-2試算シート_時給'!$G$22*メンテナンス用_勤務日数!D41</f>
        <v>24</v>
      </c>
      <c r="E50" s="73">
        <f>'2-2試算シート_時給'!$G$22*メンテナンス用_勤務日数!E41</f>
        <v>24</v>
      </c>
      <c r="F50" s="73">
        <f>'2-2試算シート_時給'!$G$22*メンテナンス用_勤務日数!F41</f>
        <v>24</v>
      </c>
      <c r="G50" s="73">
        <f>'2-2試算シート_時給'!$G$22*メンテナンス用_勤務日数!G41</f>
        <v>30</v>
      </c>
      <c r="H50" s="73">
        <f>'2-2試算シート_時給'!$G$22*メンテナンス用_勤務日数!H41</f>
        <v>24</v>
      </c>
      <c r="I50" s="73">
        <f>'2-2試算シート_時給'!$G$22*メンテナンス用_勤務日数!I41</f>
        <v>24</v>
      </c>
      <c r="J50" s="73">
        <f>'2-2試算シート_時給'!$G$22*メンテナンス用_勤務日数!J41</f>
        <v>30</v>
      </c>
      <c r="K50" s="73">
        <f>'2-2試算シート_時給'!$G$22*メンテナンス用_勤務日数!K41</f>
        <v>24</v>
      </c>
      <c r="L50" s="73">
        <f>'2-2試算シート_時給'!$G$22*メンテナンス用_勤務日数!L41</f>
        <v>24</v>
      </c>
      <c r="M50" s="73">
        <f>'2-2試算シート_時給'!$G$22*メンテナンス用_勤務日数!M41</f>
        <v>24</v>
      </c>
      <c r="N50" s="73">
        <f>'2-2試算シート_時給'!$G$22*メンテナンス用_勤務日数!N41</f>
        <v>18</v>
      </c>
      <c r="O50" s="73">
        <f t="shared" si="10"/>
        <v>294</v>
      </c>
    </row>
    <row r="51" spans="2:15" ht="18" customHeight="1">
      <c r="B51" s="75" t="s">
        <v>431</v>
      </c>
      <c r="C51" s="73">
        <f>'2-2試算シート_時給'!$H$22*メンテナンス用_勤務日数!C42</f>
        <v>24</v>
      </c>
      <c r="D51" s="73">
        <f>'2-2試算シート_時給'!$H$22*メンテナンス用_勤務日数!D42</f>
        <v>18</v>
      </c>
      <c r="E51" s="73">
        <f>'2-2試算シート_時給'!$H$22*メンテナンス用_勤務日数!E42</f>
        <v>30</v>
      </c>
      <c r="F51" s="73">
        <f>'2-2試算シート_時給'!$H$22*メンテナンス用_勤務日数!F42</f>
        <v>24</v>
      </c>
      <c r="G51" s="73">
        <f>'2-2試算シート_時給'!$H$22*メンテナンス用_勤務日数!G42</f>
        <v>30</v>
      </c>
      <c r="H51" s="73">
        <f>'2-2試算シート_時給'!$H$22*メンテナンス用_勤務日数!H42</f>
        <v>24</v>
      </c>
      <c r="I51" s="73">
        <f>'2-2試算シート_時給'!$H$22*メンテナンス用_勤務日数!I42</f>
        <v>24</v>
      </c>
      <c r="J51" s="73">
        <f>'2-2試算シート_時給'!$H$22*メンテナンス用_勤務日数!J42</f>
        <v>24</v>
      </c>
      <c r="K51" s="73">
        <f>'2-2試算シート_時給'!$H$22*メンテナンス用_勤務日数!K42</f>
        <v>24</v>
      </c>
      <c r="L51" s="73">
        <f>'2-2試算シート_時給'!$H$22*メンテナンス用_勤務日数!L42</f>
        <v>24</v>
      </c>
      <c r="M51" s="73">
        <f>'2-2試算シート_時給'!$H$22*メンテナンス用_勤務日数!M42</f>
        <v>30</v>
      </c>
      <c r="N51" s="73">
        <f>'2-2試算シート_時給'!$H$22*メンテナンス用_勤務日数!N42</f>
        <v>24</v>
      </c>
      <c r="O51" s="73">
        <f t="shared" si="10"/>
        <v>300</v>
      </c>
    </row>
    <row r="52" spans="2:15" ht="18" customHeight="1">
      <c r="B52" s="75" t="s">
        <v>432</v>
      </c>
      <c r="C52" s="73">
        <f>'2-2試算シート_時給'!$I$22*メンテナンス用_勤務日数!C43</f>
        <v>24</v>
      </c>
      <c r="D52" s="73">
        <f>'2-2試算シート_時給'!$I$22*メンテナンス用_勤務日数!D43</f>
        <v>18</v>
      </c>
      <c r="E52" s="73">
        <f>'2-2試算シート_時給'!$I$22*メンテナンス用_勤務日数!E43</f>
        <v>30</v>
      </c>
      <c r="F52" s="73">
        <f>'2-2試算シート_時給'!$I$22*メンテナンス用_勤務日数!F43</f>
        <v>24</v>
      </c>
      <c r="G52" s="73">
        <f>'2-2試算シート_時給'!$I$22*メンテナンス用_勤務日数!G43</f>
        <v>18</v>
      </c>
      <c r="H52" s="73">
        <f>'2-2試算シート_時給'!$I$22*メンテナンス用_勤務日数!H43</f>
        <v>30</v>
      </c>
      <c r="I52" s="73">
        <f>'2-2試算シート_時給'!$I$22*メンテナンス用_勤務日数!I43</f>
        <v>24</v>
      </c>
      <c r="J52" s="73">
        <f>'2-2試算シート_時給'!$I$22*メンテナンス用_勤務日数!J43</f>
        <v>18</v>
      </c>
      <c r="K52" s="73">
        <f>'2-2試算シート_時給'!$I$22*メンテナンス用_勤務日数!K43</f>
        <v>24</v>
      </c>
      <c r="L52" s="73">
        <f>'2-2試算シート_時給'!$I$22*メンテナンス用_勤務日数!L43</f>
        <v>24</v>
      </c>
      <c r="M52" s="73">
        <f>'2-2試算シート_時給'!$I$22*メンテナンス用_勤務日数!M43</f>
        <v>18</v>
      </c>
      <c r="N52" s="73">
        <f>'2-2試算シート_時給'!$I$22*メンテナンス用_勤務日数!N43</f>
        <v>30</v>
      </c>
      <c r="O52" s="73">
        <f t="shared" si="10"/>
        <v>282</v>
      </c>
    </row>
    <row r="53" spans="2:15" ht="18" customHeight="1">
      <c r="B53" s="75" t="s">
        <v>427</v>
      </c>
      <c r="C53" s="73">
        <f t="shared" ref="C53:N53" si="11">SUM(C48:C52)</f>
        <v>120</v>
      </c>
      <c r="D53" s="73">
        <f t="shared" si="11"/>
        <v>120</v>
      </c>
      <c r="E53" s="73">
        <f t="shared" si="11"/>
        <v>132</v>
      </c>
      <c r="F53" s="73">
        <f t="shared" si="11"/>
        <v>120</v>
      </c>
      <c r="G53" s="73">
        <f t="shared" si="11"/>
        <v>132</v>
      </c>
      <c r="H53" s="73">
        <f t="shared" si="11"/>
        <v>120</v>
      </c>
      <c r="I53" s="73">
        <f t="shared" si="11"/>
        <v>126</v>
      </c>
      <c r="J53" s="73">
        <f t="shared" si="11"/>
        <v>120</v>
      </c>
      <c r="K53" s="73">
        <f t="shared" si="11"/>
        <v>120</v>
      </c>
      <c r="L53" s="73">
        <f t="shared" si="11"/>
        <v>114</v>
      </c>
      <c r="M53" s="73">
        <f t="shared" si="11"/>
        <v>114</v>
      </c>
      <c r="N53" s="73">
        <f t="shared" si="11"/>
        <v>120</v>
      </c>
      <c r="O53" s="73">
        <f t="shared" si="10"/>
        <v>1458</v>
      </c>
    </row>
    <row r="54" spans="2:15" ht="18" customHeight="1"/>
    <row r="55" spans="2:15" ht="18" customHeight="1"/>
    <row r="56" spans="2:15" ht="18" customHeight="1"/>
    <row r="57" spans="2:15" ht="18" customHeight="1"/>
    <row r="58" spans="2:15" ht="18" customHeight="1"/>
    <row r="59" spans="2:15" ht="18" customHeight="1"/>
    <row r="60" spans="2:15" ht="18" customHeight="1"/>
    <row r="61" spans="2:15" ht="18" customHeight="1"/>
    <row r="62" spans="2:15" ht="18" customHeight="1"/>
    <row r="63" spans="2:15" ht="18" customHeight="1"/>
    <row r="64" spans="2:15" ht="18" customHeight="1"/>
  </sheetData>
  <phoneticPr fontId="2"/>
  <pageMargins left="0.78700000000000003" right="0.78700000000000003" top="0.98399999999999999" bottom="0.98399999999999999" header="0.51200000000000001" footer="0.51200000000000001"/>
  <pageSetup paperSize="9" scale="6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1_はじめに</vt:lpstr>
      <vt:lpstr>1-1年度別整理</vt:lpstr>
      <vt:lpstr>2-1試算シート_年俸制</vt:lpstr>
      <vt:lpstr>資料_年俸額</vt:lpstr>
      <vt:lpstr>2-2試算シート_時給</vt:lpstr>
      <vt:lpstr>資料_時給単価表</vt:lpstr>
      <vt:lpstr>メンテナンス用_保険料額表（協会けんぽ・愛知県）</vt:lpstr>
      <vt:lpstr>メンテナンス用_保険料率</vt:lpstr>
      <vt:lpstr>メンテナンス用_勤務日数</vt:lpstr>
      <vt:lpstr>メンテナンス用_（未着手）ドロップダウンリスト</vt:lpstr>
      <vt:lpstr>'1_はじめに'!Print_Area</vt:lpstr>
      <vt:lpstr>'2-1試算シート_年俸制'!Print_Area</vt:lpstr>
      <vt:lpstr>'2-2試算シート_時給'!Print_Area</vt:lpstr>
      <vt:lpstr>メンテナンス用_勤務日数!Print_Area</vt:lpstr>
      <vt:lpstr>任期付年俸</vt:lpstr>
      <vt:lpstr>非常勤年俸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1400461b</dc:creator>
  <cp:keywords/>
  <dc:description/>
  <cp:lastModifiedBy>JADB022160</cp:lastModifiedBy>
  <cp:revision/>
  <cp:lastPrinted>2023-06-14T02:25:57Z</cp:lastPrinted>
  <dcterms:created xsi:type="dcterms:W3CDTF">2004-01-21T02:06:46Z</dcterms:created>
  <dcterms:modified xsi:type="dcterms:W3CDTF">2023-06-14T02:36:19Z</dcterms:modified>
  <cp:category/>
  <cp:contentStatus/>
</cp:coreProperties>
</file>